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57" lockStructure="1"/>
  <bookViews>
    <workbookView xWindow="480" yWindow="135" windowWidth="21075" windowHeight="12345"/>
  </bookViews>
  <sheets>
    <sheet name="Опросный лист" sheetId="1" r:id="rId1"/>
    <sheet name="Габариты" sheetId="2" state="hidden" r:id="rId2"/>
    <sheet name="Клеммы" sheetId="3" state="hidden" r:id="rId3"/>
    <sheet name="Кабельные вводы" sheetId="4" state="hidden" r:id="rId4"/>
  </sheets>
  <definedNames>
    <definedName name="_xlnm._FilterDatabase" localSheetId="0" hidden="1">'Опросный лист'!$A$1:$S$47</definedName>
  </definedNames>
  <calcPr calcId="145621" iterateDelta="1E-4"/>
</workbook>
</file>

<file path=xl/calcChain.xml><?xml version="1.0" encoding="utf-8"?>
<calcChain xmlns="http://schemas.openxmlformats.org/spreadsheetml/2006/main">
  <c r="A78" i="3" l="1"/>
  <c r="A56" i="1" l="1"/>
  <c r="A55" i="1"/>
  <c r="A54" i="1"/>
  <c r="A53" i="1"/>
  <c r="A52" i="1"/>
  <c r="A51" i="1"/>
  <c r="A47" i="4" l="1"/>
  <c r="R47" i="4" s="1"/>
  <c r="S18" i="4"/>
  <c r="S17" i="4"/>
  <c r="S16" i="4"/>
  <c r="S15" i="4"/>
  <c r="S14" i="4"/>
  <c r="S13" i="4"/>
  <c r="Q18" i="4" l="1"/>
  <c r="Q17" i="4"/>
  <c r="Q16" i="4"/>
  <c r="Q15" i="4"/>
  <c r="Q14" i="4"/>
  <c r="Q13" i="4"/>
  <c r="P18" i="4"/>
  <c r="P17" i="4"/>
  <c r="P16" i="4"/>
  <c r="P15" i="4"/>
  <c r="P14" i="4"/>
  <c r="P13" i="4"/>
  <c r="E22" i="3" l="1"/>
  <c r="D22" i="3"/>
  <c r="C22" i="3"/>
  <c r="B22" i="3"/>
  <c r="B50" i="3"/>
  <c r="L8" i="3"/>
  <c r="C50" i="3" l="1"/>
  <c r="D50" i="3"/>
  <c r="E50" i="3"/>
  <c r="F50" i="3"/>
  <c r="B51" i="3"/>
  <c r="C51" i="3"/>
  <c r="D51" i="3"/>
  <c r="E51" i="3"/>
  <c r="F51" i="3"/>
  <c r="B52" i="3"/>
  <c r="C52" i="3"/>
  <c r="D52" i="3"/>
  <c r="E52" i="3"/>
  <c r="F52" i="3"/>
  <c r="F49" i="3"/>
  <c r="E49" i="3"/>
  <c r="D49" i="3"/>
  <c r="C49" i="3"/>
  <c r="B49" i="3"/>
  <c r="B53" i="3" s="1"/>
  <c r="F53" i="3" l="1"/>
  <c r="C53" i="3"/>
  <c r="D53" i="3"/>
  <c r="E53" i="3"/>
  <c r="L15" i="3"/>
  <c r="L14" i="3"/>
  <c r="K15" i="3"/>
  <c r="K14" i="3"/>
  <c r="J15" i="3"/>
  <c r="J14" i="3"/>
  <c r="I14" i="3"/>
  <c r="B38" i="3"/>
  <c r="B39" i="3"/>
  <c r="B40" i="3"/>
  <c r="B41" i="3"/>
  <c r="A30" i="3" l="1"/>
  <c r="I30" i="3"/>
  <c r="A27" i="3"/>
  <c r="I27" i="3"/>
  <c r="A29" i="3"/>
  <c r="I29" i="3"/>
  <c r="A28" i="3"/>
  <c r="I28" i="3"/>
  <c r="A57" i="3"/>
  <c r="L17" i="3"/>
  <c r="L16" i="3"/>
  <c r="K17" i="3"/>
  <c r="K16" i="3"/>
  <c r="J17" i="3"/>
  <c r="J16" i="3"/>
  <c r="E16" i="3"/>
  <c r="E22" i="1" s="1"/>
  <c r="D16" i="3"/>
  <c r="E21" i="1" s="1"/>
  <c r="C16" i="3"/>
  <c r="E20" i="1" s="1"/>
  <c r="B16" i="3"/>
  <c r="K4" i="2"/>
  <c r="E14" i="2"/>
  <c r="E15" i="2"/>
  <c r="E16" i="2"/>
  <c r="E17" i="2"/>
  <c r="E13" i="2"/>
  <c r="A14" i="2"/>
  <c r="A15" i="2"/>
  <c r="A16" i="2"/>
  <c r="A17" i="2"/>
  <c r="A13" i="2"/>
  <c r="E19" i="1" l="1"/>
  <c r="F22" i="3"/>
  <c r="G22" i="3"/>
  <c r="J31" i="3"/>
  <c r="J34" i="3" s="1"/>
  <c r="J27" i="3"/>
  <c r="M80" i="4"/>
  <c r="M81" i="4"/>
  <c r="M82" i="4"/>
  <c r="M83" i="4"/>
  <c r="M84" i="4"/>
  <c r="M79" i="4"/>
  <c r="A32" i="3" l="1"/>
  <c r="I37" i="4"/>
  <c r="I39" i="4"/>
  <c r="I36" i="4"/>
  <c r="J71" i="3" l="1"/>
  <c r="J73" i="3"/>
  <c r="J75" i="3"/>
  <c r="J69" i="3"/>
  <c r="A77" i="3"/>
  <c r="B71" i="3"/>
  <c r="B78" i="3" s="1"/>
  <c r="B73" i="3"/>
  <c r="B75" i="3"/>
  <c r="B69" i="3"/>
  <c r="B77" i="3" s="1"/>
  <c r="B80" i="3" l="1"/>
  <c r="B79" i="3"/>
  <c r="A82" i="3" l="1"/>
  <c r="P38" i="1" l="1"/>
  <c r="X84" i="4" s="1"/>
  <c r="P37" i="1"/>
  <c r="X83" i="4" s="1"/>
  <c r="P36" i="1"/>
  <c r="X82" i="4" s="1"/>
  <c r="P35" i="1"/>
  <c r="X81" i="4" s="1"/>
  <c r="P34" i="1"/>
  <c r="X80" i="4" s="1"/>
  <c r="P33" i="1"/>
  <c r="X79" i="4" s="1"/>
  <c r="R18" i="4"/>
  <c r="M38" i="1" s="1"/>
  <c r="A84" i="4" s="1"/>
  <c r="R17" i="4"/>
  <c r="M37" i="1" s="1"/>
  <c r="A83" i="4" s="1"/>
  <c r="R16" i="4"/>
  <c r="M36" i="1" s="1"/>
  <c r="A82" i="4" s="1"/>
  <c r="R15" i="4"/>
  <c r="M35" i="1" s="1"/>
  <c r="A81" i="4" s="1"/>
  <c r="R14" i="4"/>
  <c r="R13" i="4"/>
  <c r="M33" i="1" s="1"/>
  <c r="E38" i="1"/>
  <c r="E37" i="1"/>
  <c r="E36" i="1"/>
  <c r="E35" i="1"/>
  <c r="E34" i="1"/>
  <c r="E33" i="1"/>
  <c r="A37" i="1"/>
  <c r="A38" i="1"/>
  <c r="A36" i="1"/>
  <c r="A35" i="1"/>
  <c r="A34" i="1"/>
  <c r="A33" i="1"/>
  <c r="M34" i="1" l="1"/>
  <c r="A80" i="4" s="1"/>
  <c r="G80" i="4" s="1"/>
  <c r="S80" i="4" s="1"/>
  <c r="A79" i="4"/>
  <c r="G79" i="4" s="1"/>
  <c r="G81" i="4"/>
  <c r="G82" i="4"/>
  <c r="S82" i="4" s="1"/>
  <c r="G83" i="4"/>
  <c r="S83" i="4" s="1"/>
  <c r="G84" i="4"/>
  <c r="P20" i="1"/>
  <c r="R19" i="1"/>
  <c r="P21" i="1"/>
  <c r="R21" i="1"/>
  <c r="N21" i="1"/>
  <c r="P19" i="1"/>
  <c r="N19" i="1"/>
  <c r="N22" i="1"/>
  <c r="P22" i="1"/>
  <c r="R22" i="1"/>
  <c r="R20" i="1"/>
  <c r="N20" i="1"/>
  <c r="J13" i="2"/>
  <c r="E11" i="1" s="1"/>
  <c r="S79" i="4" l="1"/>
  <c r="S81" i="4"/>
  <c r="N87" i="4"/>
  <c r="S84" i="4"/>
  <c r="A42" i="1"/>
  <c r="A43" i="1"/>
  <c r="A44" i="1"/>
  <c r="A45" i="1"/>
  <c r="A46" i="1"/>
  <c r="A47" i="1"/>
  <c r="I38" i="4"/>
  <c r="I40" i="4"/>
  <c r="I41" i="4"/>
  <c r="F37" i="4"/>
  <c r="F38" i="4"/>
  <c r="F39" i="4"/>
  <c r="F40" i="4"/>
  <c r="F41" i="4"/>
  <c r="F36" i="4"/>
  <c r="C37" i="4"/>
  <c r="C38" i="4"/>
  <c r="C39" i="4"/>
  <c r="C40" i="4"/>
  <c r="C41" i="4"/>
  <c r="C36" i="4"/>
  <c r="A36" i="4"/>
  <c r="A38" i="4"/>
  <c r="M54" i="4" s="1"/>
  <c r="A39" i="4"/>
  <c r="A40" i="4"/>
  <c r="A41" i="4"/>
  <c r="A37" i="4"/>
  <c r="J54" i="4" l="1"/>
  <c r="G54" i="4"/>
  <c r="D54" i="4"/>
  <c r="A54" i="4"/>
  <c r="M57" i="4"/>
  <c r="A94" i="4"/>
  <c r="A98" i="4" s="1"/>
  <c r="M52" i="4"/>
  <c r="M53" i="4"/>
  <c r="M56" i="4"/>
  <c r="M55" i="4"/>
  <c r="E28" i="4"/>
  <c r="M18" i="4"/>
  <c r="M17" i="4"/>
  <c r="M16" i="4"/>
  <c r="M15" i="4"/>
  <c r="M14" i="4"/>
  <c r="M13" i="4"/>
  <c r="G16" i="3"/>
  <c r="A59" i="3" s="1"/>
  <c r="J61" i="3" s="1"/>
  <c r="G27" i="2"/>
  <c r="N8" i="1" s="1"/>
  <c r="D27" i="2"/>
  <c r="L8" i="1" s="1"/>
  <c r="N4" i="2"/>
  <c r="A8" i="1" s="1"/>
  <c r="I8" i="1"/>
  <c r="I4" i="2"/>
  <c r="H11" i="1" s="1"/>
  <c r="J55" i="4" l="1"/>
  <c r="G55" i="4"/>
  <c r="D55" i="4"/>
  <c r="A55" i="4"/>
  <c r="J56" i="4"/>
  <c r="G56" i="4"/>
  <c r="D56" i="4"/>
  <c r="A56" i="4"/>
  <c r="J57" i="4"/>
  <c r="G57" i="4"/>
  <c r="D57" i="4"/>
  <c r="A57" i="4"/>
  <c r="G52" i="4"/>
  <c r="J52" i="4"/>
  <c r="D52" i="4"/>
  <c r="A52" i="4"/>
  <c r="G53" i="4"/>
  <c r="D53" i="4"/>
  <c r="J53" i="4"/>
  <c r="A53" i="4"/>
  <c r="R52" i="4"/>
  <c r="D50" i="4"/>
  <c r="A50" i="4"/>
  <c r="J50" i="4"/>
  <c r="G50" i="4"/>
  <c r="I15" i="3"/>
  <c r="L10" i="3"/>
  <c r="L9" i="3"/>
  <c r="R50" i="4" l="1"/>
  <c r="J61" i="4"/>
  <c r="J62" i="4" s="1"/>
  <c r="I17" i="3"/>
  <c r="L22" i="1" s="1"/>
  <c r="I16" i="3"/>
  <c r="L21" i="1" s="1"/>
  <c r="L7" i="3"/>
  <c r="A61" i="4" l="1"/>
  <c r="A62" i="4" s="1"/>
  <c r="G61" i="4"/>
  <c r="G62" i="4" s="1"/>
  <c r="D61" i="4"/>
  <c r="D62" i="4" s="1"/>
  <c r="L19" i="1"/>
  <c r="L20" i="1"/>
  <c r="A64" i="4" l="1"/>
  <c r="A71" i="4" l="1"/>
  <c r="R48" i="4"/>
  <c r="A63" i="3"/>
  <c r="A60" i="1" l="1"/>
  <c r="A88" i="3" s="1"/>
</calcChain>
</file>

<file path=xl/sharedStrings.xml><?xml version="1.0" encoding="utf-8"?>
<sst xmlns="http://schemas.openxmlformats.org/spreadsheetml/2006/main" count="229" uniqueCount="164">
  <si>
    <t>Шифр исполнения</t>
  </si>
  <si>
    <t>Габаритные размеры</t>
  </si>
  <si>
    <t>B, мм</t>
  </si>
  <si>
    <t>L, мм</t>
  </si>
  <si>
    <t>H, мм</t>
  </si>
  <si>
    <t>Габаритные размеры с кабельными вводами</t>
  </si>
  <si>
    <t>B1, мм</t>
  </si>
  <si>
    <t>L1, мм</t>
  </si>
  <si>
    <t>H1, мм</t>
  </si>
  <si>
    <t>Масса, кг</t>
  </si>
  <si>
    <t>Опросный лист</t>
  </si>
  <si>
    <t>Габаритные размеры и массы исполнений ККВ</t>
  </si>
  <si>
    <t>Шифр  исполнения клеменной коробки ККВ</t>
  </si>
  <si>
    <t>Габаритные размеры (мм)</t>
  </si>
  <si>
    <t>Габаритные размеры с кабельными вводами (мм)</t>
  </si>
  <si>
    <t>Габаритные размеры и массы исполнений ККВ приведенные в таблице</t>
  </si>
  <si>
    <t>Код</t>
  </si>
  <si>
    <t>-</t>
  </si>
  <si>
    <t>Габаритные размеры,                 BxLxH, (мм)</t>
  </si>
  <si>
    <t>Габаритные размеры с кабельными вводами,                 B1xL1xH1, (мм)</t>
  </si>
  <si>
    <t>Масса,    (кг)</t>
  </si>
  <si>
    <t>Максимальное подводимое напряжение, В</t>
  </si>
  <si>
    <t>Максимальное количество клемм</t>
  </si>
  <si>
    <t>Примечание</t>
  </si>
  <si>
    <t>UK 2,5N</t>
  </si>
  <si>
    <t>0,2 – 2,5</t>
  </si>
  <si>
    <t>UK 5N</t>
  </si>
  <si>
    <t>0,2 – 4,0</t>
  </si>
  <si>
    <t>USLKG 2,5N</t>
  </si>
  <si>
    <t>Заземляющий контакт</t>
  </si>
  <si>
    <t>UK6N</t>
  </si>
  <si>
    <t>0,2 – 6,0</t>
  </si>
  <si>
    <t>Сечение жил присоединяемого кабеля, мм2</t>
  </si>
  <si>
    <t>Тип конструкции клемм</t>
  </si>
  <si>
    <t>Код исполнения клемм</t>
  </si>
  <si>
    <t>Максимальный ток на один контакт, А</t>
  </si>
  <si>
    <t>Тип клемм</t>
  </si>
  <si>
    <t>Обозначение</t>
  </si>
  <si>
    <t>КОД 1</t>
  </si>
  <si>
    <t>КОД 2</t>
  </si>
  <si>
    <t>КОД 3</t>
  </si>
  <si>
    <t>КОД 4</t>
  </si>
  <si>
    <t>Масса</t>
  </si>
  <si>
    <t>Обозначения исполнений по типу клемм</t>
  </si>
  <si>
    <t>Совместная установка разных типов клемм в одну коробку</t>
  </si>
  <si>
    <t>Тип клеммы</t>
  </si>
  <si>
    <t xml:space="preserve">Количетсво клемм </t>
  </si>
  <si>
    <t>Максимальное количество клемм (ККВ-1/ККВ-2/ККВ-3/ККВ-4/ККВ-5)</t>
  </si>
  <si>
    <t>Максимальное количество клемм (ККВ-1 / ККВ-2 / ККВ-3 / ККВ-4 / ККВ-5)</t>
  </si>
  <si>
    <t>Расположение клемм</t>
  </si>
  <si>
    <t>ТИП КОРОБКИ</t>
  </si>
  <si>
    <t>Ширина клеммы, мм</t>
  </si>
  <si>
    <t>Сообщение 1</t>
  </si>
  <si>
    <t>Сообщение 2</t>
  </si>
  <si>
    <t>Логическая ячейка проверки правильности ввода данных</t>
  </si>
  <si>
    <t>Проверка возможности установки заданного числа клемм</t>
  </si>
  <si>
    <t>Вывод исполнения</t>
  </si>
  <si>
    <t>Результат для вкладки "Опросный лист"</t>
  </si>
  <si>
    <t>Обозначение исполнения</t>
  </si>
  <si>
    <t>Шифр исполнения коробки</t>
  </si>
  <si>
    <t>Обозначение исполнения коробки</t>
  </si>
  <si>
    <t>Шифр исполнения корпуса</t>
  </si>
  <si>
    <t>Максимальное количество кабельных вводов на сторонах: А/Б/В/Г</t>
  </si>
  <si>
    <t>Способ монтажа кабеля</t>
  </si>
  <si>
    <t>ЦКЛГ.687151.000</t>
  </si>
  <si>
    <t>КВВ-1-1</t>
  </si>
  <si>
    <t>Электромонтаж кабеля в трубе</t>
  </si>
  <si>
    <t>ЦКЛГ.687151.000-02</t>
  </si>
  <si>
    <t>КВВ-2-1</t>
  </si>
  <si>
    <t>Электромонтаж бронированного кабеля</t>
  </si>
  <si>
    <t>ЦКЛГ.687151.000-04</t>
  </si>
  <si>
    <t>КВВ-3-1</t>
  </si>
  <si>
    <t>ЦКЛГ.687151.000-06</t>
  </si>
  <si>
    <t>КВВ-4-1</t>
  </si>
  <si>
    <t>ЦКЛГ.687151.000-08</t>
  </si>
  <si>
    <t>КВВ-5-1</t>
  </si>
  <si>
    <t>Обозначение исполнений кабельного ввода</t>
  </si>
  <si>
    <t>Код исполнения кабельного ввода по способу монтажа</t>
  </si>
  <si>
    <t>Шифр кабельного ввода</t>
  </si>
  <si>
    <t>Код исполнения кабельного ввода по диаметру кабеля</t>
  </si>
  <si>
    <t>Минимальный и максимальный диаметр уплотняемого кабеля, мм</t>
  </si>
  <si>
    <t>Обозначение присоединительной резьбы (справочное)</t>
  </si>
  <si>
    <t>М16×1,5</t>
  </si>
  <si>
    <t>М20×1,5</t>
  </si>
  <si>
    <t>М24×1,5</t>
  </si>
  <si>
    <t>М27×1,5</t>
  </si>
  <si>
    <t>М33×1,5</t>
  </si>
  <si>
    <t>Количество кабельных вводов</t>
  </si>
  <si>
    <t>Код 1</t>
  </si>
  <si>
    <t>Размер</t>
  </si>
  <si>
    <t>Код 2</t>
  </si>
  <si>
    <t>Шифр исполнения кабельного ввода</t>
  </si>
  <si>
    <t>Исполнение коробки</t>
  </si>
  <si>
    <t>Сторона А</t>
  </si>
  <si>
    <t>Сторона Б</t>
  </si>
  <si>
    <t>Сторона В</t>
  </si>
  <si>
    <t>Сторона Г</t>
  </si>
  <si>
    <r>
      <t xml:space="preserve">П р и м е ч а н и я:
</t>
    </r>
    <r>
      <rPr>
        <sz val="10"/>
        <color theme="1"/>
        <rFont val="Arial"/>
        <family val="2"/>
        <charset val="204"/>
      </rPr>
      <t>1  При использовании кабельных вводов типа КВВ-2-1 внутрь оболочки клеммной коробки вводится кабель после разделки брони;
2  Для исполнений КВВ-5 условный проход меньше на 4 мм относительно ДУ металлорукава.</t>
    </r>
  </si>
  <si>
    <t>Логическая ячейка 1. Проверка правильности ввода данных</t>
  </si>
  <si>
    <t>Логическая ячейка 2. Проверка количества кабельных вводов</t>
  </si>
  <si>
    <t>Логическая ячейка 3. Сшивка по сторонам</t>
  </si>
  <si>
    <t>Сообщение 3</t>
  </si>
  <si>
    <t>Введите требуемое количество кабельных вводов</t>
  </si>
  <si>
    <t>(Превышено максимальное количество кабельных вводов)</t>
  </si>
  <si>
    <r>
      <t xml:space="preserve">Код исполнения кабельного ввода по способу монтажа </t>
    </r>
    <r>
      <rPr>
        <b/>
        <sz val="10"/>
        <rFont val="Arial"/>
        <family val="2"/>
        <charset val="204"/>
      </rPr>
      <t>кабеля</t>
    </r>
  </si>
  <si>
    <t>Дополнение к заказу</t>
  </si>
  <si>
    <t>замыкающие контакты для организации электрической связи между разнесенными клеммами</t>
  </si>
  <si>
    <t xml:space="preserve"> концевые панели для организации нескольких групп клемм; </t>
  </si>
  <si>
    <t xml:space="preserve">изолирующая панель для выполнения повышенной электроизоляции между соседними клеммами в составе одной группы (для клемм UK); </t>
  </si>
  <si>
    <t xml:space="preserve">замыкающие контакты на 2, 3 и 10 позиций; </t>
  </si>
  <si>
    <t>USLKG 2,5N (заземляющий контакт)</t>
  </si>
  <si>
    <t>Сообщения</t>
  </si>
  <si>
    <t>обозначение присоединительной резьбы к  трубе</t>
  </si>
  <si>
    <t>значение диаметра кабеля после разделки брони</t>
  </si>
  <si>
    <t>обозначение типа и Ду  металлорукава</t>
  </si>
  <si>
    <t>КВВ-1</t>
  </si>
  <si>
    <t>КВВ-2</t>
  </si>
  <si>
    <t>КВВ-3, КВВ-5</t>
  </si>
  <si>
    <t>3, 5</t>
  </si>
  <si>
    <t>Если выбраны исполнения кабельного ввода КВВ-1-1, КВВ-2-1, КВВ-3-1 или КВВ-5-1 укажите дополнительно:</t>
  </si>
  <si>
    <t>ККВ-е-0</t>
  </si>
  <si>
    <t>ККВ-е-1</t>
  </si>
  <si>
    <t>ККВ-е-2</t>
  </si>
  <si>
    <t>ККВ-е-3</t>
  </si>
  <si>
    <t>ККВ-е-4</t>
  </si>
  <si>
    <t>ЦКЛГ.685631.001</t>
  </si>
  <si>
    <t>ЦКЛГ.685631.001-01</t>
  </si>
  <si>
    <t>ЦКЛГ.685631.001-02</t>
  </si>
  <si>
    <t>ЦКЛГ.685631.001-03</t>
  </si>
  <si>
    <t>ЦКЛГ.685631.001-04</t>
  </si>
  <si>
    <t>КВУ-10</t>
  </si>
  <si>
    <t>КВУ-10-01</t>
  </si>
  <si>
    <t>КВУ-10-02</t>
  </si>
  <si>
    <t>КВУ-10-03</t>
  </si>
  <si>
    <t>КВУ-10-06</t>
  </si>
  <si>
    <t>4/4/4/4</t>
  </si>
  <si>
    <t>5/5/5/5</t>
  </si>
  <si>
    <t>12/4/12/4</t>
  </si>
  <si>
    <t>15/5/15/5</t>
  </si>
  <si>
    <t>15/15/15/15</t>
  </si>
  <si>
    <r>
      <rPr>
        <b/>
        <sz val="10"/>
        <color theme="1"/>
        <rFont val="Arial"/>
        <family val="2"/>
        <charset val="204"/>
      </rPr>
      <t>П р и м е ч а н и я :</t>
    </r>
    <r>
      <rPr>
        <sz val="10"/>
        <color theme="1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Исполнения ККВ-е отличаются размером применяемого корпуса КВУ-10, количеством и типом клемм, количеством, расположением и типом кабельных вво-дов, выбираемых при заказе;                                          2 Максимальное количество кабельных вводов на одной стороне корпуса справедливо для присоединительной резьбы М12, М16 и М20, в остальных случаях количество устанавливаемых кабельных вводов согласовывается дополнительно.</t>
    </r>
  </si>
  <si>
    <r>
      <t xml:space="preserve">Н а з н а ч е н и е : </t>
    </r>
    <r>
      <rPr>
        <sz val="10"/>
        <color theme="1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Коробки клеммные взрывозащищенные ККВ-е предназначены для соединения жил кабелей взрывозащищенного электрооборудования во взрывоопасных зонах помещений и наружных установок.</t>
    </r>
  </si>
  <si>
    <t>Расчет ширины посадочного места для требуемых клемм</t>
  </si>
  <si>
    <t>Установочная ширина выбранного типа клеммы</t>
  </si>
  <si>
    <t>Установочный размер коробки, мм</t>
  </si>
  <si>
    <t>Максимальная ширина посадочного места</t>
  </si>
  <si>
    <t>При установке дополнительных концевых и изолирующих панелей общее число установленных клемм будет меньше, указанного в таблице</t>
  </si>
  <si>
    <r>
      <t xml:space="preserve">П р и м е ч а н и е:  </t>
    </r>
    <r>
      <rPr>
        <sz val="10"/>
        <color theme="1"/>
        <rFont val="Arial"/>
        <family val="2"/>
        <charset val="204"/>
      </rPr>
      <t>при эксплуатации ККВ-е  при температуре окружающей среды выше 40 ⁰С значения токов через клемму не должны превышать 2/3 значений, указанных в таблице.</t>
    </r>
  </si>
  <si>
    <t>ЦКЛГ.687151.001</t>
  </si>
  <si>
    <t>КВВ-е</t>
  </si>
  <si>
    <t>Электромонтаж кабеля в 
металлорукаве</t>
  </si>
  <si>
    <t>Электромонтаж кабеля без 
дополнительной оболочки</t>
  </si>
  <si>
    <t>Электромонтаж кабеля в 
металлорукаве с ПВХ оболочкой</t>
  </si>
  <si>
    <t>М12×1,5</t>
  </si>
  <si>
    <t>(Выберите способ монтажа кабельного ввода)</t>
  </si>
  <si>
    <t>(Введите требуемое количество кабельных вводов)</t>
  </si>
  <si>
    <t>(Превышено максимально допустимое число клемм)</t>
  </si>
  <si>
    <t xml:space="preserve"> (Укажите требуемое число клемм для выбранных исполнений)</t>
  </si>
  <si>
    <t>Сообщение 4</t>
  </si>
  <si>
    <t>При выборе исполнений кабельного ввода КВВ-1-1, КВВ-2-1, КВВ-3-1 или КВВ-5-1 - укажите в таблице конструкционные особенности заказа</t>
  </si>
  <si>
    <t>ПРИМЕЧАНИЕ: для копирования кода щелкните по нему правой кнопкой мыши и выберите в выплывающем меню пункт "копировать"</t>
  </si>
  <si>
    <t xml:space="preserve">Количество клемм </t>
  </si>
  <si>
    <r>
      <rPr>
        <b/>
        <sz val="10"/>
        <color theme="1"/>
        <rFont val="Arial"/>
        <family val="2"/>
        <charset val="204"/>
      </rPr>
      <t>Обратите внимание:</t>
    </r>
    <r>
      <rPr>
        <sz val="10"/>
        <color theme="1"/>
        <rFont val="Arial"/>
        <family val="2"/>
        <charset val="204"/>
      </rPr>
      <t xml:space="preserve"> в комплект поставки ККВ могут быть включены дополнительные монтажные элементы, поставляемые фирмой PHOENIX CONTACT для оборудования клемм (при необходимости поставьте галочку на интересующую Вас позицию):
     концевые панели для организации нескольких групп клемм;
     изолирующая панель для выполнения повышенной электроизоляции между соседними клеммами в составе одной группы     (для клемм UK);
     замыкающие контакты на 2, 3 и 10 позиций;
     замыкающие контакты для организации электрической связи между разнесенными клеммами.</t>
    </r>
  </si>
  <si>
    <t>Коробка клеммная взрывозащищенная ККВ-е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</si>
</sst>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Border="1" applyAlignment="1"/>
    <xf numFmtId="0" fontId="3" fillId="0" borderId="0" xfId="0" applyFont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0" fillId="3" borderId="0" xfId="0" applyFill="1" applyBorder="1" applyAlignment="1"/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 applyAlignment="1">
      <alignment vertical="center" wrapText="1"/>
    </xf>
    <xf numFmtId="0" fontId="1" fillId="3" borderId="0" xfId="0" applyFont="1" applyFill="1"/>
    <xf numFmtId="0" fontId="6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1" fillId="3" borderId="0" xfId="0" applyFont="1" applyFill="1" applyBorder="1" applyAlignment="1"/>
    <xf numFmtId="0" fontId="3" fillId="3" borderId="0" xfId="0" applyFont="1" applyFill="1" applyBorder="1" applyAlignment="1"/>
    <xf numFmtId="0" fontId="3" fillId="3" borderId="0" xfId="0" applyFont="1" applyFill="1" applyAlignment="1"/>
    <xf numFmtId="0" fontId="3" fillId="3" borderId="0" xfId="0" applyFont="1" applyFill="1" applyAlignment="1">
      <alignment horizontal="center" wrapText="1"/>
    </xf>
    <xf numFmtId="0" fontId="1" fillId="0" borderId="0" xfId="0" applyFont="1" applyProtection="1"/>
    <xf numFmtId="0" fontId="0" fillId="0" borderId="0" xfId="0" applyProtection="1"/>
    <xf numFmtId="0" fontId="1" fillId="0" borderId="18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3" fillId="0" borderId="5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57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35" xfId="0" applyBorder="1" applyAlignment="1" applyProtection="1">
      <alignment vertical="center" wrapText="1"/>
    </xf>
    <xf numFmtId="0" fontId="0" fillId="0" borderId="18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1" fillId="4" borderId="26" xfId="0" applyFont="1" applyFill="1" applyBorder="1" applyAlignment="1" applyProtection="1">
      <alignment horizontal="center" vertical="center" wrapText="1"/>
      <protection locked="0"/>
    </xf>
    <xf numFmtId="0" fontId="11" fillId="4" borderId="58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3" xfId="0" applyFont="1" applyBorder="1" applyAlignment="1" applyProtection="1"/>
    <xf numFmtId="0" fontId="3" fillId="0" borderId="1" xfId="0" applyFont="1" applyBorder="1" applyAlignment="1" applyProtection="1"/>
    <xf numFmtId="0" fontId="3" fillId="0" borderId="24" xfId="0" applyFont="1" applyFill="1" applyBorder="1" applyAlignment="1" applyProtection="1"/>
    <xf numFmtId="0" fontId="3" fillId="0" borderId="9" xfId="0" applyFont="1" applyBorder="1" applyAlignment="1" applyProtection="1"/>
    <xf numFmtId="0" fontId="3" fillId="0" borderId="10" xfId="0" applyFont="1" applyBorder="1" applyAlignment="1" applyProtection="1"/>
    <xf numFmtId="0" fontId="3" fillId="0" borderId="11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8" fillId="3" borderId="0" xfId="0" applyFont="1" applyFill="1"/>
    <xf numFmtId="0" fontId="7" fillId="5" borderId="13" xfId="0" applyFont="1" applyFill="1" applyBorder="1" applyAlignment="1" applyProtection="1">
      <alignment horizontal="center" vertical="center"/>
    </xf>
    <xf numFmtId="0" fontId="7" fillId="5" borderId="26" xfId="0" applyFont="1" applyFill="1" applyBorder="1" applyAlignment="1" applyProtection="1">
      <alignment horizontal="center" vertical="center"/>
    </xf>
    <xf numFmtId="0" fontId="18" fillId="3" borderId="0" xfId="0" applyFont="1" applyFill="1" applyProtection="1"/>
    <xf numFmtId="0" fontId="7" fillId="5" borderId="29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horizontal="center" vertical="center" wrapText="1"/>
    </xf>
    <xf numFmtId="0" fontId="6" fillId="5" borderId="65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0" fillId="4" borderId="0" xfId="0" applyFill="1" applyBorder="1" applyAlignment="1" applyProtection="1">
      <protection locked="0"/>
    </xf>
    <xf numFmtId="0" fontId="3" fillId="0" borderId="0" xfId="0" applyFont="1" applyBorder="1" applyAlignment="1" applyProtection="1">
      <alignment vertical="center"/>
    </xf>
    <xf numFmtId="0" fontId="3" fillId="0" borderId="41" xfId="0" applyFont="1" applyBorder="1" applyAlignment="1" applyProtection="1">
      <alignment horizontal="center" vertical="center" wrapText="1"/>
    </xf>
    <xf numFmtId="0" fontId="19" fillId="3" borderId="42" xfId="0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 applyProtection="1">
      <alignment horizontal="center" vertical="center" wrapText="1"/>
    </xf>
    <xf numFmtId="0" fontId="19" fillId="3" borderId="38" xfId="0" applyFont="1" applyFill="1" applyBorder="1" applyAlignment="1" applyProtection="1">
      <alignment horizontal="center" vertical="center" wrapText="1"/>
    </xf>
    <xf numFmtId="0" fontId="19" fillId="3" borderId="14" xfId="0" applyFont="1" applyFill="1" applyBorder="1" applyAlignment="1" applyProtection="1">
      <alignment horizontal="center" vertical="center" wrapText="1"/>
    </xf>
    <xf numFmtId="0" fontId="19" fillId="3" borderId="41" xfId="0" applyFont="1" applyFill="1" applyBorder="1" applyAlignment="1" applyProtection="1">
      <alignment horizontal="center" vertical="center" wrapText="1"/>
    </xf>
    <xf numFmtId="0" fontId="8" fillId="5" borderId="46" xfId="0" applyFont="1" applyFill="1" applyBorder="1" applyAlignment="1" applyProtection="1"/>
    <xf numFmtId="0" fontId="8" fillId="5" borderId="42" xfId="0" applyFont="1" applyFill="1" applyBorder="1" applyAlignment="1" applyProtection="1"/>
    <xf numFmtId="0" fontId="8" fillId="5" borderId="43" xfId="0" applyFont="1" applyFill="1" applyBorder="1" applyAlignment="1" applyProtection="1"/>
    <xf numFmtId="0" fontId="7" fillId="5" borderId="14" xfId="0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49" xfId="0" applyFont="1" applyFill="1" applyBorder="1" applyAlignment="1" applyProtection="1">
      <alignment horizontal="center" vertical="center"/>
    </xf>
    <xf numFmtId="0" fontId="6" fillId="5" borderId="4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67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70" xfId="0" applyFont="1" applyBorder="1" applyAlignment="1" applyProtection="1">
      <alignment horizontal="center" vertical="center" wrapText="1"/>
    </xf>
    <xf numFmtId="0" fontId="3" fillId="4" borderId="67" xfId="0" applyFont="1" applyFill="1" applyBorder="1" applyAlignment="1" applyProtection="1">
      <alignment horizontal="center" vertical="center" wrapText="1"/>
    </xf>
    <xf numFmtId="0" fontId="3" fillId="4" borderId="62" xfId="0" applyFont="1" applyFill="1" applyBorder="1" applyAlignment="1" applyProtection="1">
      <alignment horizontal="center" vertical="center" wrapText="1"/>
    </xf>
    <xf numFmtId="0" fontId="3" fillId="4" borderId="70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0" fillId="4" borderId="23" xfId="0" applyFill="1" applyBorder="1" applyAlignment="1" applyProtection="1">
      <alignment vertical="center" wrapText="1"/>
      <protection locked="0"/>
    </xf>
    <xf numFmtId="0" fontId="0" fillId="4" borderId="23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7" borderId="0" xfId="0" applyFill="1" applyProtection="1"/>
    <xf numFmtId="0" fontId="0" fillId="7" borderId="0" xfId="0" applyFill="1" applyBorder="1"/>
    <xf numFmtId="0" fontId="6" fillId="5" borderId="4" xfId="0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/>
    </xf>
    <xf numFmtId="0" fontId="6" fillId="5" borderId="30" xfId="0" applyFont="1" applyFill="1" applyBorder="1" applyAlignment="1" applyProtection="1">
      <alignment horizontal="center" vertical="center"/>
    </xf>
    <xf numFmtId="0" fontId="6" fillId="5" borderId="32" xfId="0" applyFont="1" applyFill="1" applyBorder="1" applyAlignment="1" applyProtection="1">
      <alignment horizontal="center" vertical="center"/>
    </xf>
    <xf numFmtId="0" fontId="6" fillId="5" borderId="35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</xf>
    <xf numFmtId="0" fontId="6" fillId="5" borderId="36" xfId="0" applyFont="1" applyFill="1" applyBorder="1" applyAlignment="1" applyProtection="1">
      <alignment horizontal="center" vertical="center"/>
    </xf>
    <xf numFmtId="0" fontId="7" fillId="5" borderId="46" xfId="0" applyFont="1" applyFill="1" applyBorder="1" applyAlignment="1" applyProtection="1">
      <alignment horizontal="center" vertical="center" wrapText="1"/>
    </xf>
    <xf numFmtId="0" fontId="7" fillId="5" borderId="42" xfId="0" applyFont="1" applyFill="1" applyBorder="1" applyAlignment="1" applyProtection="1">
      <alignment horizontal="center" vertical="center" wrapText="1"/>
    </xf>
    <xf numFmtId="0" fontId="7" fillId="5" borderId="43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/>
    </xf>
    <xf numFmtId="0" fontId="7" fillId="5" borderId="27" xfId="0" applyFont="1" applyFill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/>
    </xf>
    <xf numFmtId="0" fontId="7" fillId="5" borderId="31" xfId="0" applyFont="1" applyFill="1" applyBorder="1" applyAlignment="1" applyProtection="1">
      <alignment horizontal="center" vertical="center"/>
    </xf>
    <xf numFmtId="0" fontId="7" fillId="5" borderId="32" xfId="0" applyFont="1" applyFill="1" applyBorder="1" applyAlignment="1" applyProtection="1">
      <alignment horizontal="center" vertical="center"/>
    </xf>
    <xf numFmtId="0" fontId="7" fillId="5" borderId="33" xfId="0" applyFont="1" applyFill="1" applyBorder="1" applyAlignment="1" applyProtection="1">
      <alignment horizontal="center" vertical="center"/>
    </xf>
    <xf numFmtId="0" fontId="7" fillId="5" borderId="34" xfId="0" applyFont="1" applyFill="1" applyBorder="1" applyAlignment="1" applyProtection="1">
      <alignment horizontal="center" vertical="center"/>
    </xf>
    <xf numFmtId="0" fontId="7" fillId="5" borderId="35" xfId="0" applyFont="1" applyFill="1" applyBorder="1" applyAlignment="1" applyProtection="1">
      <alignment horizontal="center" vertical="center"/>
    </xf>
    <xf numFmtId="0" fontId="7" fillId="5" borderId="36" xfId="0" applyFont="1" applyFill="1" applyBorder="1" applyAlignment="1" applyProtection="1">
      <alignment horizontal="center" vertical="center"/>
    </xf>
    <xf numFmtId="0" fontId="7" fillId="5" borderId="31" xfId="0" applyFont="1" applyFill="1" applyBorder="1" applyAlignment="1" applyProtection="1">
      <alignment horizontal="center" vertical="center" wrapText="1"/>
    </xf>
    <xf numFmtId="0" fontId="7" fillId="5" borderId="30" xfId="0" applyFont="1" applyFill="1" applyBorder="1" applyAlignment="1" applyProtection="1">
      <alignment horizontal="center" vertical="center" wrapText="1"/>
    </xf>
    <xf numFmtId="0" fontId="7" fillId="5" borderId="32" xfId="0" applyFont="1" applyFill="1" applyBorder="1" applyAlignment="1" applyProtection="1">
      <alignment horizontal="center" vertical="center" wrapText="1"/>
    </xf>
    <xf numFmtId="0" fontId="7" fillId="5" borderId="33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34" xfId="0" applyFont="1" applyFill="1" applyBorder="1" applyAlignment="1" applyProtection="1">
      <alignment horizontal="center" vertical="center" wrapText="1"/>
    </xf>
    <xf numFmtId="0" fontId="7" fillId="5" borderId="35" xfId="0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 wrapText="1"/>
    </xf>
    <xf numFmtId="0" fontId="7" fillId="5" borderId="36" xfId="0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center" vertical="center"/>
    </xf>
    <xf numFmtId="0" fontId="7" fillId="5" borderId="42" xfId="0" applyFont="1" applyFill="1" applyBorder="1" applyAlignment="1" applyProtection="1">
      <alignment horizontal="center" vertical="center"/>
    </xf>
    <xf numFmtId="0" fontId="7" fillId="5" borderId="43" xfId="0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 wrapText="1"/>
    </xf>
    <xf numFmtId="0" fontId="6" fillId="5" borderId="32" xfId="0" applyFont="1" applyFill="1" applyBorder="1" applyAlignment="1" applyProtection="1">
      <alignment horizontal="center" vertical="center" wrapText="1"/>
    </xf>
    <xf numFmtId="0" fontId="6" fillId="5" borderId="33" xfId="0" applyFont="1" applyFill="1" applyBorder="1" applyAlignment="1" applyProtection="1">
      <alignment horizontal="center" vertical="center" wrapText="1"/>
    </xf>
    <xf numFmtId="0" fontId="6" fillId="5" borderId="34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5" borderId="30" xfId="0" applyFont="1" applyFill="1" applyBorder="1" applyAlignment="1" applyProtection="1">
      <alignment horizontal="center" vertical="center" wrapText="1"/>
    </xf>
    <xf numFmtId="0" fontId="6" fillId="5" borderId="35" xfId="0" applyFont="1" applyFill="1" applyBorder="1" applyAlignment="1" applyProtection="1">
      <alignment horizontal="center" vertical="center" wrapText="1"/>
    </xf>
    <xf numFmtId="0" fontId="6" fillId="5" borderId="18" xfId="0" applyFont="1" applyFill="1" applyBorder="1" applyAlignment="1" applyProtection="1">
      <alignment horizontal="center" vertical="center" wrapText="1"/>
    </xf>
    <xf numFmtId="0" fontId="6" fillId="5" borderId="33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7" fillId="5" borderId="29" xfId="0" applyFont="1" applyFill="1" applyBorder="1" applyAlignment="1" applyProtection="1">
      <alignment horizontal="center"/>
    </xf>
    <xf numFmtId="0" fontId="7" fillId="5" borderId="48" xfId="0" applyFont="1" applyFill="1" applyBorder="1" applyAlignment="1" applyProtection="1">
      <alignment horizontal="center"/>
    </xf>
    <xf numFmtId="0" fontId="7" fillId="5" borderId="49" xfId="0" applyFont="1" applyFill="1" applyBorder="1" applyAlignment="1" applyProtection="1">
      <alignment horizontal="center"/>
    </xf>
    <xf numFmtId="0" fontId="6" fillId="5" borderId="46" xfId="0" applyFont="1" applyFill="1" applyBorder="1" applyAlignment="1" applyProtection="1">
      <alignment horizontal="center" vertical="center" wrapText="1"/>
    </xf>
    <xf numFmtId="0" fontId="6" fillId="5" borderId="43" xfId="0" applyFont="1" applyFill="1" applyBorder="1" applyAlignment="1" applyProtection="1">
      <alignment horizontal="center" vertical="center" wrapText="1"/>
    </xf>
    <xf numFmtId="0" fontId="6" fillId="5" borderId="36" xfId="0" applyFont="1" applyFill="1" applyBorder="1" applyAlignment="1" applyProtection="1">
      <alignment horizontal="center" vertical="center" wrapText="1"/>
    </xf>
    <xf numFmtId="0" fontId="6" fillId="5" borderId="29" xfId="0" applyFont="1" applyFill="1" applyBorder="1" applyAlignment="1" applyProtection="1">
      <alignment horizontal="center"/>
    </xf>
    <xf numFmtId="0" fontId="6" fillId="5" borderId="48" xfId="0" applyFont="1" applyFill="1" applyBorder="1" applyAlignment="1" applyProtection="1">
      <alignment horizontal="center"/>
    </xf>
    <xf numFmtId="0" fontId="6" fillId="5" borderId="49" xfId="0" applyFont="1" applyFill="1" applyBorder="1" applyAlignment="1" applyProtection="1">
      <alignment horizontal="center"/>
    </xf>
    <xf numFmtId="0" fontId="6" fillId="5" borderId="42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28" xfId="0" applyFont="1" applyFill="1" applyBorder="1" applyAlignment="1" applyProtection="1">
      <alignment horizontal="center"/>
      <protection locked="0"/>
    </xf>
    <xf numFmtId="0" fontId="5" fillId="5" borderId="31" xfId="0" applyFont="1" applyFill="1" applyBorder="1" applyAlignment="1" applyProtection="1">
      <alignment horizontal="center" vertical="center" wrapText="1"/>
    </xf>
    <xf numFmtId="0" fontId="5" fillId="5" borderId="30" xfId="0" applyFont="1" applyFill="1" applyBorder="1" applyAlignment="1" applyProtection="1">
      <alignment horizontal="center" vertical="center" wrapText="1"/>
    </xf>
    <xf numFmtId="0" fontId="5" fillId="5" borderId="33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35" xfId="0" applyFont="1" applyFill="1" applyBorder="1" applyAlignment="1" applyProtection="1">
      <alignment horizontal="center" vertical="center" wrapText="1"/>
    </xf>
    <xf numFmtId="0" fontId="5" fillId="5" borderId="18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left" vertical="center" wrapText="1"/>
    </xf>
    <xf numFmtId="0" fontId="7" fillId="5" borderId="9" xfId="0" applyFont="1" applyFill="1" applyBorder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/>
    </xf>
    <xf numFmtId="0" fontId="3" fillId="5" borderId="35" xfId="0" applyFont="1" applyFill="1" applyBorder="1" applyAlignment="1" applyProtection="1">
      <alignment horizontal="center"/>
    </xf>
    <xf numFmtId="0" fontId="3" fillId="5" borderId="18" xfId="0" applyFont="1" applyFill="1" applyBorder="1" applyAlignment="1" applyProtection="1">
      <alignment horizontal="center"/>
    </xf>
    <xf numFmtId="0" fontId="3" fillId="5" borderId="36" xfId="0" applyFont="1" applyFill="1" applyBorder="1" applyAlignment="1" applyProtection="1">
      <alignment horizontal="center"/>
    </xf>
    <xf numFmtId="0" fontId="3" fillId="5" borderId="29" xfId="0" applyFont="1" applyFill="1" applyBorder="1" applyAlignment="1" applyProtection="1">
      <alignment horizontal="center"/>
    </xf>
    <xf numFmtId="0" fontId="3" fillId="5" borderId="48" xfId="0" applyFont="1" applyFill="1" applyBorder="1" applyAlignment="1" applyProtection="1">
      <alignment horizontal="center"/>
    </xf>
    <xf numFmtId="0" fontId="3" fillId="5" borderId="49" xfId="0" applyFont="1" applyFill="1" applyBorder="1" applyAlignment="1" applyProtection="1">
      <alignment horizontal="center"/>
    </xf>
    <xf numFmtId="0" fontId="7" fillId="5" borderId="28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/>
    </xf>
    <xf numFmtId="0" fontId="7" fillId="5" borderId="24" xfId="0" applyFont="1" applyFill="1" applyBorder="1" applyAlignment="1" applyProtection="1">
      <alignment horizontal="center"/>
    </xf>
    <xf numFmtId="0" fontId="6" fillId="5" borderId="15" xfId="0" applyFont="1" applyFill="1" applyBorder="1" applyAlignment="1" applyProtection="1">
      <alignment horizontal="center"/>
    </xf>
    <xf numFmtId="0" fontId="6" fillId="5" borderId="16" xfId="0" applyFont="1" applyFill="1" applyBorder="1" applyAlignment="1" applyProtection="1">
      <alignment horizontal="center"/>
    </xf>
    <xf numFmtId="0" fontId="6" fillId="5" borderId="17" xfId="0" applyFont="1" applyFill="1" applyBorder="1" applyAlignment="1" applyProtection="1">
      <alignment horizontal="center"/>
    </xf>
    <xf numFmtId="0" fontId="7" fillId="3" borderId="62" xfId="0" applyFont="1" applyFill="1" applyBorder="1" applyAlignment="1" applyProtection="1">
      <alignment horizontal="center"/>
      <protection locked="0"/>
    </xf>
    <xf numFmtId="0" fontId="7" fillId="3" borderId="63" xfId="0" applyFont="1" applyFill="1" applyBorder="1" applyAlignment="1" applyProtection="1">
      <alignment horizontal="center"/>
      <protection locked="0"/>
    </xf>
    <xf numFmtId="0" fontId="6" fillId="5" borderId="61" xfId="0" applyFont="1" applyFill="1" applyBorder="1" applyAlignment="1" applyProtection="1">
      <alignment horizontal="center"/>
    </xf>
    <xf numFmtId="0" fontId="6" fillId="5" borderId="53" xfId="0" applyFont="1" applyFill="1" applyBorder="1" applyAlignment="1" applyProtection="1">
      <alignment horizontal="center"/>
    </xf>
    <xf numFmtId="0" fontId="6" fillId="5" borderId="64" xfId="0" applyFont="1" applyFill="1" applyBorder="1" applyAlignment="1" applyProtection="1">
      <alignment horizontal="center"/>
    </xf>
    <xf numFmtId="0" fontId="7" fillId="5" borderId="37" xfId="0" applyFont="1" applyFill="1" applyBorder="1" applyAlignment="1" applyProtection="1">
      <alignment horizontal="center"/>
    </xf>
    <xf numFmtId="0" fontId="17" fillId="5" borderId="35" xfId="0" applyFont="1" applyFill="1" applyBorder="1" applyAlignment="1" applyProtection="1">
      <alignment horizontal="center" vertical="center" wrapText="1"/>
    </xf>
    <xf numFmtId="0" fontId="17" fillId="5" borderId="18" xfId="0" applyFont="1" applyFill="1" applyBorder="1" applyAlignment="1" applyProtection="1">
      <alignment horizontal="center" vertical="center" wrapText="1"/>
    </xf>
    <xf numFmtId="0" fontId="17" fillId="5" borderId="36" xfId="0" applyFont="1" applyFill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17" fillId="0" borderId="29" xfId="0" applyFont="1" applyBorder="1" applyAlignment="1" applyProtection="1">
      <alignment horizontal="center" vertical="center" wrapText="1"/>
    </xf>
    <xf numFmtId="0" fontId="17" fillId="0" borderId="48" xfId="0" applyFont="1" applyBorder="1" applyAlignment="1" applyProtection="1">
      <alignment horizontal="center" vertical="center" wrapText="1"/>
    </xf>
    <xf numFmtId="0" fontId="17" fillId="0" borderId="49" xfId="0" applyFont="1" applyBorder="1" applyAlignment="1" applyProtection="1">
      <alignment horizontal="center" vertical="center" wrapText="1"/>
    </xf>
    <xf numFmtId="0" fontId="6" fillId="5" borderId="29" xfId="0" applyFont="1" applyFill="1" applyBorder="1" applyAlignment="1" applyProtection="1">
      <alignment horizontal="center" vertical="center" wrapText="1"/>
    </xf>
    <xf numFmtId="0" fontId="6" fillId="5" borderId="48" xfId="0" applyFont="1" applyFill="1" applyBorder="1" applyAlignment="1" applyProtection="1">
      <alignment horizontal="center" vertical="center" wrapText="1"/>
    </xf>
    <xf numFmtId="0" fontId="6" fillId="5" borderId="49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24" xfId="0" applyFont="1" applyBorder="1" applyAlignment="1" applyProtection="1">
      <alignment horizontal="center" wrapText="1"/>
      <protection locked="0"/>
    </xf>
    <xf numFmtId="0" fontId="16" fillId="5" borderId="31" xfId="0" applyFont="1" applyFill="1" applyBorder="1" applyAlignment="1" applyProtection="1">
      <alignment horizontal="center" vertical="center" wrapText="1"/>
    </xf>
    <xf numFmtId="0" fontId="16" fillId="5" borderId="30" xfId="0" applyFont="1" applyFill="1" applyBorder="1" applyAlignment="1" applyProtection="1">
      <alignment horizontal="center" vertical="center" wrapText="1"/>
    </xf>
    <xf numFmtId="0" fontId="16" fillId="5" borderId="32" xfId="0" applyFont="1" applyFill="1" applyBorder="1" applyAlignment="1" applyProtection="1">
      <alignment horizontal="center" vertical="center" wrapText="1"/>
    </xf>
    <xf numFmtId="0" fontId="16" fillId="5" borderId="35" xfId="0" applyFont="1" applyFill="1" applyBorder="1" applyAlignment="1" applyProtection="1">
      <alignment horizontal="center" vertical="center" wrapText="1"/>
    </xf>
    <xf numFmtId="0" fontId="16" fillId="5" borderId="18" xfId="0" applyFont="1" applyFill="1" applyBorder="1" applyAlignment="1" applyProtection="1">
      <alignment horizontal="center" vertical="center" wrapText="1"/>
    </xf>
    <xf numFmtId="0" fontId="16" fillId="5" borderId="36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7" fillId="6" borderId="23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 applyProtection="1">
      <alignment horizontal="center" vertical="center"/>
      <protection locked="0"/>
    </xf>
    <xf numFmtId="0" fontId="14" fillId="5" borderId="30" xfId="0" applyFont="1" applyFill="1" applyBorder="1" applyAlignment="1" applyProtection="1">
      <alignment horizontal="center" vertical="center" wrapText="1"/>
    </xf>
    <xf numFmtId="0" fontId="14" fillId="5" borderId="32" xfId="0" applyFont="1" applyFill="1" applyBorder="1" applyAlignment="1" applyProtection="1">
      <alignment horizontal="center" vertical="center" wrapText="1"/>
    </xf>
    <xf numFmtId="0" fontId="14" fillId="5" borderId="35" xfId="0" applyFont="1" applyFill="1" applyBorder="1" applyAlignment="1" applyProtection="1">
      <alignment horizontal="center" vertical="center" wrapText="1"/>
    </xf>
    <xf numFmtId="0" fontId="14" fillId="5" borderId="18" xfId="0" applyFont="1" applyFill="1" applyBorder="1" applyAlignment="1" applyProtection="1">
      <alignment horizontal="center" vertical="center" wrapText="1"/>
    </xf>
    <xf numFmtId="0" fontId="14" fillId="5" borderId="36" xfId="0" applyFont="1" applyFill="1" applyBorder="1" applyAlignment="1" applyProtection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6" fillId="5" borderId="15" xfId="0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66" xfId="0" applyFont="1" applyFill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6" borderId="9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48" xfId="0" applyFill="1" applyBorder="1" applyAlignment="1" applyProtection="1">
      <alignment horizontal="center"/>
      <protection locked="0"/>
    </xf>
    <xf numFmtId="0" fontId="0" fillId="4" borderId="49" xfId="0" applyFill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32" xfId="0" applyFill="1" applyBorder="1" applyAlignment="1" applyProtection="1">
      <alignment horizontal="center" vertical="center" wrapText="1"/>
      <protection locked="0"/>
    </xf>
    <xf numFmtId="0" fontId="0" fillId="4" borderId="33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34" xfId="0" applyFill="1" applyBorder="1" applyAlignment="1" applyProtection="1">
      <alignment horizontal="center" vertical="center" wrapText="1"/>
      <protection locked="0"/>
    </xf>
    <xf numFmtId="0" fontId="0" fillId="4" borderId="35" xfId="0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4" borderId="36" xfId="0" applyFill="1" applyBorder="1" applyAlignment="1" applyProtection="1">
      <alignment horizontal="center" vertical="center" wrapText="1"/>
      <protection locked="0"/>
    </xf>
    <xf numFmtId="0" fontId="1" fillId="4" borderId="46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5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/>
    </xf>
    <xf numFmtId="0" fontId="0" fillId="2" borderId="48" xfId="0" applyFill="1" applyBorder="1" applyAlignment="1" applyProtection="1">
      <alignment horizontal="center"/>
    </xf>
    <xf numFmtId="0" fontId="0" fillId="2" borderId="49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2" borderId="69" xfId="0" applyFill="1" applyBorder="1" applyAlignment="1" applyProtection="1">
      <alignment horizontal="center" vertical="center"/>
      <protection locked="0"/>
    </xf>
    <xf numFmtId="0" fontId="0" fillId="2" borderId="67" xfId="0" applyFill="1" applyBorder="1" applyAlignment="1" applyProtection="1">
      <alignment horizontal="center" vertical="center"/>
      <protection locked="0"/>
    </xf>
    <xf numFmtId="0" fontId="3" fillId="4" borderId="61" xfId="0" applyFont="1" applyFill="1" applyBorder="1" applyAlignment="1">
      <alignment horizontal="center" vertical="center"/>
    </xf>
    <xf numFmtId="0" fontId="3" fillId="4" borderId="67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3" fillId="2" borderId="57" xfId="0" applyFont="1" applyFill="1" applyBorder="1" applyAlignment="1" applyProtection="1">
      <alignment horizontal="center"/>
      <protection locked="0"/>
    </xf>
    <xf numFmtId="0" fontId="3" fillId="2" borderId="41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2" borderId="0" xfId="0" applyFont="1" applyFill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24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4" borderId="60" xfId="0" applyFill="1" applyBorder="1" applyAlignment="1" applyProtection="1">
      <alignment horizontal="center" vertical="center"/>
      <protection locked="0"/>
    </xf>
    <xf numFmtId="0" fontId="0" fillId="4" borderId="59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73" xfId="0" applyFill="1" applyBorder="1" applyAlignment="1" applyProtection="1">
      <alignment horizontal="center" vertical="center"/>
      <protection locked="0"/>
    </xf>
    <xf numFmtId="0" fontId="0" fillId="4" borderId="72" xfId="0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wrapText="1"/>
    </xf>
    <xf numFmtId="0" fontId="4" fillId="4" borderId="48" xfId="0" applyFont="1" applyFill="1" applyBorder="1" applyAlignment="1" applyProtection="1">
      <alignment horizontal="center" wrapText="1"/>
    </xf>
    <xf numFmtId="0" fontId="4" fillId="4" borderId="49" xfId="0" applyFont="1" applyFill="1" applyBorder="1" applyAlignment="1" applyProtection="1">
      <alignment horizontal="center" wrapText="1"/>
    </xf>
    <xf numFmtId="0" fontId="3" fillId="4" borderId="29" xfId="0" applyFont="1" applyFill="1" applyBorder="1" applyAlignment="1" applyProtection="1">
      <alignment horizontal="center" wrapText="1"/>
      <protection locked="0"/>
    </xf>
    <xf numFmtId="0" fontId="3" fillId="4" borderId="48" xfId="0" applyFont="1" applyFill="1" applyBorder="1" applyAlignment="1" applyProtection="1">
      <alignment horizontal="center" wrapText="1"/>
      <protection locked="0"/>
    </xf>
    <xf numFmtId="0" fontId="3" fillId="4" borderId="49" xfId="0" applyFont="1" applyFill="1" applyBorder="1" applyAlignment="1" applyProtection="1">
      <alignment horizontal="center" wrapText="1"/>
      <protection locked="0"/>
    </xf>
    <xf numFmtId="0" fontId="0" fillId="2" borderId="31" xfId="0" applyFill="1" applyBorder="1" applyAlignment="1" applyProtection="1">
      <alignment horizontal="center" vertical="center" wrapText="1"/>
    </xf>
    <xf numFmtId="0" fontId="0" fillId="2" borderId="30" xfId="0" applyFill="1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horizontal="center" vertical="center" wrapText="1"/>
    </xf>
    <xf numFmtId="0" fontId="0" fillId="2" borderId="35" xfId="0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 wrapText="1"/>
    </xf>
    <xf numFmtId="0" fontId="0" fillId="2" borderId="36" xfId="0" applyFill="1" applyBorder="1" applyAlignment="1" applyProtection="1">
      <alignment horizontal="center" vertical="center" wrapText="1"/>
    </xf>
    <xf numFmtId="0" fontId="4" fillId="4" borderId="29" xfId="0" applyFont="1" applyFill="1" applyBorder="1" applyAlignment="1" applyProtection="1">
      <alignment horizontal="center" vertical="center"/>
    </xf>
    <xf numFmtId="0" fontId="4" fillId="4" borderId="48" xfId="0" applyFont="1" applyFill="1" applyBorder="1" applyAlignment="1" applyProtection="1">
      <alignment horizontal="center" vertical="center"/>
    </xf>
    <xf numFmtId="0" fontId="4" fillId="4" borderId="4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0" fillId="4" borderId="29" xfId="0" applyFill="1" applyBorder="1" applyAlignment="1" applyProtection="1">
      <alignment horizontal="center"/>
    </xf>
    <xf numFmtId="0" fontId="0" fillId="4" borderId="48" xfId="0" applyFill="1" applyBorder="1" applyAlignment="1" applyProtection="1">
      <alignment horizontal="center"/>
    </xf>
    <xf numFmtId="0" fontId="0" fillId="4" borderId="49" xfId="0" applyFill="1" applyBorder="1" applyAlignment="1" applyProtection="1">
      <alignment horizontal="center"/>
    </xf>
    <xf numFmtId="0" fontId="3" fillId="4" borderId="54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61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/>
      <protection locked="0"/>
    </xf>
    <xf numFmtId="0" fontId="3" fillId="2" borderId="38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51" xfId="0" applyFont="1" applyFill="1" applyBorder="1" applyAlignment="1" applyProtection="1">
      <alignment horizontal="center"/>
      <protection locked="0"/>
    </xf>
    <xf numFmtId="0" fontId="3" fillId="2" borderId="39" xfId="0" applyFont="1" applyFill="1" applyBorder="1" applyAlignment="1" applyProtection="1">
      <alignment horizontal="center"/>
      <protection locked="0"/>
    </xf>
    <xf numFmtId="0" fontId="3" fillId="2" borderId="40" xfId="0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horizontal="center" wrapText="1"/>
    </xf>
    <xf numFmtId="0" fontId="3" fillId="2" borderId="48" xfId="0" applyFont="1" applyFill="1" applyBorder="1" applyAlignment="1" applyProtection="1">
      <alignment horizontal="center" wrapText="1"/>
    </xf>
    <xf numFmtId="0" fontId="3" fillId="2" borderId="49" xfId="0" applyFont="1" applyFill="1" applyBorder="1" applyAlignment="1" applyProtection="1">
      <alignment horizont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 applyProtection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64" xfId="0" applyFill="1" applyBorder="1" applyAlignment="1" applyProtection="1">
      <alignment horizontal="center" vertical="center" wrapText="1"/>
      <protection locked="0"/>
    </xf>
    <xf numFmtId="0" fontId="0" fillId="4" borderId="71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72" xfId="0" applyFill="1" applyBorder="1" applyAlignment="1" applyProtection="1">
      <alignment horizontal="center" vertical="center" wrapText="1"/>
      <protection locked="0"/>
    </xf>
    <xf numFmtId="0" fontId="0" fillId="4" borderId="60" xfId="0" applyFill="1" applyBorder="1" applyAlignment="1" applyProtection="1">
      <alignment horizontal="center" vertical="center" wrapText="1"/>
      <protection locked="0"/>
    </xf>
    <xf numFmtId="0" fontId="0" fillId="4" borderId="59" xfId="0" applyFill="1" applyBorder="1" applyAlignment="1" applyProtection="1">
      <alignment horizontal="center" vertical="center" wrapText="1"/>
      <protection locked="0"/>
    </xf>
    <xf numFmtId="0" fontId="0" fillId="4" borderId="73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4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</xf>
    <xf numFmtId="0" fontId="0" fillId="2" borderId="30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39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3" fillId="3" borderId="31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 wrapText="1"/>
    </xf>
    <xf numFmtId="0" fontId="6" fillId="5" borderId="61" xfId="0" applyFont="1" applyFill="1" applyBorder="1" applyAlignment="1" applyProtection="1">
      <alignment horizontal="center" vertical="center" wrapText="1"/>
    </xf>
    <xf numFmtId="0" fontId="6" fillId="5" borderId="68" xfId="0" applyFont="1" applyFill="1" applyBorder="1" applyAlignment="1" applyProtection="1">
      <alignment horizontal="center" vertical="center" wrapText="1"/>
    </xf>
    <xf numFmtId="0" fontId="6" fillId="5" borderId="53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wrapText="1"/>
      <protection locked="0"/>
    </xf>
    <xf numFmtId="0" fontId="3" fillId="4" borderId="37" xfId="0" applyFont="1" applyFill="1" applyBorder="1" applyAlignment="1" applyProtection="1">
      <alignment horizontal="center" wrapText="1"/>
      <protection locked="0"/>
    </xf>
    <xf numFmtId="0" fontId="3" fillId="4" borderId="7" xfId="0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 applyProtection="1">
      <alignment horizontal="center" wrapText="1"/>
      <protection locked="0"/>
    </xf>
    <xf numFmtId="0" fontId="3" fillId="4" borderId="52" xfId="0" applyFont="1" applyFill="1" applyBorder="1" applyAlignment="1" applyProtection="1">
      <alignment horizontal="center" wrapText="1"/>
      <protection locked="0"/>
    </xf>
    <xf numFmtId="0" fontId="3" fillId="4" borderId="2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0" fontId="3" fillId="4" borderId="23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4" xfId="0" applyFont="1" applyFill="1" applyBorder="1" applyAlignment="1" applyProtection="1">
      <alignment horizontal="center" wrapText="1"/>
      <protection locked="0"/>
    </xf>
    <xf numFmtId="0" fontId="3" fillId="4" borderId="25" xfId="0" applyFont="1" applyFill="1" applyBorder="1" applyAlignment="1" applyProtection="1">
      <alignment horizontal="center" wrapText="1"/>
      <protection locked="0"/>
    </xf>
    <xf numFmtId="0" fontId="3" fillId="4" borderId="67" xfId="0" applyFont="1" applyFill="1" applyBorder="1" applyAlignment="1" applyProtection="1">
      <alignment horizontal="center" wrapText="1"/>
      <protection locked="0"/>
    </xf>
    <xf numFmtId="0" fontId="3" fillId="4" borderId="63" xfId="0" applyFont="1" applyFill="1" applyBorder="1" applyAlignment="1" applyProtection="1">
      <alignment horizontal="center" wrapText="1"/>
      <protection locked="0"/>
    </xf>
    <xf numFmtId="0" fontId="3" fillId="4" borderId="9" xfId="0" applyFont="1" applyFill="1" applyBorder="1" applyAlignment="1" applyProtection="1">
      <alignment horizontal="center" wrapText="1"/>
      <protection locked="0"/>
    </xf>
    <xf numFmtId="0" fontId="3" fillId="4" borderId="10" xfId="0" applyFont="1" applyFill="1" applyBorder="1" applyAlignment="1" applyProtection="1">
      <alignment horizontal="center" wrapText="1"/>
      <protection locked="0"/>
    </xf>
    <xf numFmtId="0" fontId="3" fillId="4" borderId="11" xfId="0" applyFont="1" applyFill="1" applyBorder="1" applyAlignment="1" applyProtection="1">
      <alignment horizontal="center" wrapText="1"/>
      <protection locked="0"/>
    </xf>
    <xf numFmtId="0" fontId="3" fillId="4" borderId="12" xfId="0" applyFont="1" applyFill="1" applyBorder="1" applyAlignment="1" applyProtection="1">
      <alignment horizontal="center" wrapText="1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0" fontId="13" fillId="2" borderId="29" xfId="0" applyFont="1" applyFill="1" applyBorder="1" applyAlignment="1" applyProtection="1">
      <alignment horizontal="center"/>
    </xf>
    <xf numFmtId="0" fontId="13" fillId="2" borderId="48" xfId="0" applyFont="1" applyFill="1" applyBorder="1" applyAlignment="1" applyProtection="1">
      <alignment horizontal="center"/>
    </xf>
    <xf numFmtId="0" fontId="13" fillId="2" borderId="49" xfId="0" applyFont="1" applyFill="1" applyBorder="1" applyAlignment="1" applyProtection="1">
      <alignment horizontal="center"/>
    </xf>
    <xf numFmtId="0" fontId="10" fillId="0" borderId="51" xfId="0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</xf>
    <xf numFmtId="0" fontId="10" fillId="0" borderId="40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16" fontId="11" fillId="0" borderId="37" xfId="0" applyNumberFormat="1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16" fontId="11" fillId="0" borderId="27" xfId="0" applyNumberFormat="1" applyFont="1" applyBorder="1" applyAlignment="1" applyProtection="1">
      <alignment horizontal="center" vertical="center" wrapText="1"/>
    </xf>
    <xf numFmtId="0" fontId="11" fillId="0" borderId="51" xfId="0" applyFont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16" fontId="11" fillId="0" borderId="8" xfId="0" applyNumberFormat="1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12" fillId="4" borderId="52" xfId="0" applyFont="1" applyFill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12" fillId="0" borderId="56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58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55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2" fillId="0" borderId="37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12" fillId="0" borderId="60" xfId="0" applyFont="1" applyBorder="1" applyAlignment="1" applyProtection="1">
      <alignment horizontal="center" vertical="center" wrapText="1"/>
    </xf>
    <xf numFmtId="0" fontId="12" fillId="0" borderId="52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59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53" xfId="0" applyFont="1" applyBorder="1" applyAlignment="1" applyProtection="1">
      <alignment horizontal="center" vertical="center" wrapText="1"/>
    </xf>
    <xf numFmtId="0" fontId="12" fillId="0" borderId="68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5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21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33" xfId="0" applyBorder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Габариты!$I$13" fmlaRange="Габариты!$A$13:$D$17" val="0"/>
</file>

<file path=xl/ctrlProps/ctrlProp10.xml><?xml version="1.0" encoding="utf-8"?>
<formControlPr xmlns="http://schemas.microsoft.com/office/spreadsheetml/2009/9/main" objectType="Drop" dropLines="10" dropStyle="combo" dx="16" fmlaLink="'Кабельные вводы'!$K$18:$L$18" fmlaRange="'Кабельные вводы'!$M$13:$M$19" sel="7" val="0"/>
</file>

<file path=xl/ctrlProps/ctrlProp11.xml><?xml version="1.0" encoding="utf-8"?>
<formControlPr xmlns="http://schemas.microsoft.com/office/spreadsheetml/2009/9/main" objectType="Drop" dropStyle="combo" dx="16" fmlaLink="'Кабельные вводы'!$N$14" fmlaRange="'Кабельные вводы'!$K$2:$N$8" sel="7" val="0"/>
</file>

<file path=xl/ctrlProps/ctrlProp12.xml><?xml version="1.0" encoding="utf-8"?>
<formControlPr xmlns="http://schemas.microsoft.com/office/spreadsheetml/2009/9/main" objectType="Drop" dropStyle="combo" dx="16" fmlaLink="'Кабельные вводы'!$N$15" fmlaRange="'Кабельные вводы'!$K$2:$N$8" sel="7" val="0"/>
</file>

<file path=xl/ctrlProps/ctrlProp13.xml><?xml version="1.0" encoding="utf-8"?>
<formControlPr xmlns="http://schemas.microsoft.com/office/spreadsheetml/2009/9/main" objectType="Drop" dropStyle="combo" dx="16" fmlaLink="'Кабельные вводы'!$N$16" fmlaRange="'Кабельные вводы'!$K$2:$N$8" sel="7" val="0"/>
</file>

<file path=xl/ctrlProps/ctrlProp14.xml><?xml version="1.0" encoding="utf-8"?>
<formControlPr xmlns="http://schemas.microsoft.com/office/spreadsheetml/2009/9/main" objectType="Drop" dropStyle="combo" dx="16" fmlaLink="'Кабельные вводы'!$N$17" fmlaRange="'Кабельные вводы'!$K$2:$N$8" sel="7" val="0"/>
</file>

<file path=xl/ctrlProps/ctrlProp15.xml><?xml version="1.0" encoding="utf-8"?>
<formControlPr xmlns="http://schemas.microsoft.com/office/spreadsheetml/2009/9/main" objectType="Drop" dropStyle="combo" dx="16" fmlaLink="'Кабельные вводы'!$N$18" fmlaRange="'Кабельные вводы'!$K$2:$N$8" sel="7" val="0"/>
</file>

<file path=xl/ctrlProps/ctrlProp16.xml><?xml version="1.0" encoding="utf-8"?>
<formControlPr xmlns="http://schemas.microsoft.com/office/spreadsheetml/2009/9/main" objectType="Drop" dropLines="12" dropStyle="combo" dx="16" fmlaLink="Клеммы!$B$13" fmlaRange="Клеммы!$A$16:$A$20" sel="5" val="0"/>
</file>

<file path=xl/ctrlProps/ctrlProp17.xml><?xml version="1.0" encoding="utf-8"?>
<formControlPr xmlns="http://schemas.microsoft.com/office/spreadsheetml/2009/9/main" objectType="Drop" dropLines="12" dropStyle="combo" dx="16" fmlaLink="Клеммы!$C$13" fmlaRange="Клеммы!$A$16:$A$20" sel="5" val="0"/>
</file>

<file path=xl/ctrlProps/ctrlProp18.xml><?xml version="1.0" encoding="utf-8"?>
<formControlPr xmlns="http://schemas.microsoft.com/office/spreadsheetml/2009/9/main" objectType="CheckBox" fmlaLink="Клеммы!$A$69" lockText="1" noThreeD="1"/>
</file>

<file path=xl/ctrlProps/ctrlProp19.xml><?xml version="1.0" encoding="utf-8"?>
<formControlPr xmlns="http://schemas.microsoft.com/office/spreadsheetml/2009/9/main" objectType="CheckBox" fmlaLink="Клеммы!$A$71" lockText="1" noThreeD="1"/>
</file>

<file path=xl/ctrlProps/ctrlProp2.xml><?xml version="1.0" encoding="utf-8"?>
<formControlPr xmlns="http://schemas.microsoft.com/office/spreadsheetml/2009/9/main" objectType="Drop" dropLines="12" dropStyle="combo" dx="16" fmlaLink="Клеммы!$D$13" fmlaRange="Клеммы!$A$16:$A$20" sel="5" val="0"/>
</file>

<file path=xl/ctrlProps/ctrlProp20.xml><?xml version="1.0" encoding="utf-8"?>
<formControlPr xmlns="http://schemas.microsoft.com/office/spreadsheetml/2009/9/main" objectType="CheckBox" fmlaLink="Клеммы!$A$73" lockText="1" noThreeD="1"/>
</file>

<file path=xl/ctrlProps/ctrlProp21.xml><?xml version="1.0" encoding="utf-8"?>
<formControlPr xmlns="http://schemas.microsoft.com/office/spreadsheetml/2009/9/main" objectType="CheckBox" fmlaLink="Клеммы!$A$75" lockText="1" noThreeD="1"/>
</file>

<file path=xl/ctrlProps/ctrlProp3.xml><?xml version="1.0" encoding="utf-8"?>
<formControlPr xmlns="http://schemas.microsoft.com/office/spreadsheetml/2009/9/main" objectType="Drop" dropLines="12" dropStyle="combo" dx="16" fmlaLink="Клеммы!$E$13" fmlaRange="Клеммы!$A$16:$A$20" sel="5" val="0"/>
</file>

<file path=xl/ctrlProps/ctrlProp4.xml><?xml version="1.0" encoding="utf-8"?>
<formControlPr xmlns="http://schemas.microsoft.com/office/spreadsheetml/2009/9/main" objectType="Drop" dropLines="10" dropStyle="combo" dx="16" fmlaLink="'Кабельные вводы'!$K$13:$L$13" fmlaRange="'Кабельные вводы'!$M$13:$M$19" sel="7" val="0"/>
</file>

<file path=xl/ctrlProps/ctrlProp5.xml><?xml version="1.0" encoding="utf-8"?>
<formControlPr xmlns="http://schemas.microsoft.com/office/spreadsheetml/2009/9/main" objectType="Drop" dropStyle="combo" dx="16" fmlaLink="'Кабельные вводы'!$N$13" fmlaRange="'Кабельные вводы'!$K$2:$N$8" sel="7" val="0"/>
</file>

<file path=xl/ctrlProps/ctrlProp6.xml><?xml version="1.0" encoding="utf-8"?>
<formControlPr xmlns="http://schemas.microsoft.com/office/spreadsheetml/2009/9/main" objectType="Drop" dropLines="10" dropStyle="combo" dx="16" fmlaLink="'Кабельные вводы'!$K$14:$L$14" fmlaRange="'Кабельные вводы'!$M$13:$M$19" sel="7" val="0"/>
</file>

<file path=xl/ctrlProps/ctrlProp7.xml><?xml version="1.0" encoding="utf-8"?>
<formControlPr xmlns="http://schemas.microsoft.com/office/spreadsheetml/2009/9/main" objectType="Drop" dropLines="10" dropStyle="combo" dx="16" fmlaLink="'Кабельные вводы'!$K$15:$L$15" fmlaRange="'Кабельные вводы'!$M$13:$M$19" sel="7" val="0"/>
</file>

<file path=xl/ctrlProps/ctrlProp8.xml><?xml version="1.0" encoding="utf-8"?>
<formControlPr xmlns="http://schemas.microsoft.com/office/spreadsheetml/2009/9/main" objectType="Drop" dropLines="10" dropStyle="combo" dx="16" fmlaLink="'Кабельные вводы'!$K$16:$L$16" fmlaRange="'Кабельные вводы'!$M$13:$M$19" sel="7" val="0"/>
</file>

<file path=xl/ctrlProps/ctrlProp9.xml><?xml version="1.0" encoding="utf-8"?>
<formControlPr xmlns="http://schemas.microsoft.com/office/spreadsheetml/2009/9/main" objectType="Drop" dropLines="10" dropStyle="combo" dx="16" fmlaLink="'Кабельные вводы'!$K$17:$L$17" fmlaRange="'Кабельные вводы'!$M$13:$M$19" sel="7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9525</xdr:rowOff>
        </xdr:from>
        <xdr:to>
          <xdr:col>3</xdr:col>
          <xdr:colOff>523875</xdr:colOff>
          <xdr:row>10</xdr:row>
          <xdr:rowOff>219075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3</xdr:col>
          <xdr:colOff>523875</xdr:colOff>
          <xdr:row>21</xdr:row>
          <xdr:rowOff>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0</xdr:rowOff>
        </xdr:from>
        <xdr:to>
          <xdr:col>3</xdr:col>
          <xdr:colOff>523875</xdr:colOff>
          <xdr:row>21</xdr:row>
          <xdr:rowOff>200025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9525</xdr:rowOff>
        </xdr:from>
        <xdr:to>
          <xdr:col>3</xdr:col>
          <xdr:colOff>514350</xdr:colOff>
          <xdr:row>32</xdr:row>
          <xdr:rowOff>219075</xdr:rowOff>
        </xdr:to>
        <xdr:sp macro="" textlink="">
          <xdr:nvSpPr>
            <xdr:cNvPr id="2128" name="Drop Down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19050</xdr:rowOff>
        </xdr:from>
        <xdr:to>
          <xdr:col>11</xdr:col>
          <xdr:colOff>361950</xdr:colOff>
          <xdr:row>32</xdr:row>
          <xdr:rowOff>209550</xdr:rowOff>
        </xdr:to>
        <xdr:sp macro="" textlink="">
          <xdr:nvSpPr>
            <xdr:cNvPr id="2132" name="Drop Down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9525</xdr:rowOff>
        </xdr:from>
        <xdr:to>
          <xdr:col>3</xdr:col>
          <xdr:colOff>514350</xdr:colOff>
          <xdr:row>33</xdr:row>
          <xdr:rowOff>219075</xdr:rowOff>
        </xdr:to>
        <xdr:sp macro="" textlink="">
          <xdr:nvSpPr>
            <xdr:cNvPr id="2134" name="Drop Down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9525</xdr:rowOff>
        </xdr:from>
        <xdr:to>
          <xdr:col>3</xdr:col>
          <xdr:colOff>514350</xdr:colOff>
          <xdr:row>34</xdr:row>
          <xdr:rowOff>219075</xdr:rowOff>
        </xdr:to>
        <xdr:sp macro="" textlink="">
          <xdr:nvSpPr>
            <xdr:cNvPr id="2137" name="Drop Down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9525</xdr:rowOff>
        </xdr:from>
        <xdr:to>
          <xdr:col>3</xdr:col>
          <xdr:colOff>514350</xdr:colOff>
          <xdr:row>35</xdr:row>
          <xdr:rowOff>219075</xdr:rowOff>
        </xdr:to>
        <xdr:sp macro="" textlink="">
          <xdr:nvSpPr>
            <xdr:cNvPr id="2140" name="Drop Down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</xdr:row>
          <xdr:rowOff>9525</xdr:rowOff>
        </xdr:from>
        <xdr:to>
          <xdr:col>3</xdr:col>
          <xdr:colOff>514350</xdr:colOff>
          <xdr:row>36</xdr:row>
          <xdr:rowOff>219075</xdr:rowOff>
        </xdr:to>
        <xdr:sp macro="" textlink="">
          <xdr:nvSpPr>
            <xdr:cNvPr id="2143" name="Drop Down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9525</xdr:rowOff>
        </xdr:from>
        <xdr:to>
          <xdr:col>3</xdr:col>
          <xdr:colOff>514350</xdr:colOff>
          <xdr:row>37</xdr:row>
          <xdr:rowOff>219075</xdr:rowOff>
        </xdr:to>
        <xdr:sp macro="" textlink="">
          <xdr:nvSpPr>
            <xdr:cNvPr id="2146" name="Drop Down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19050</xdr:rowOff>
        </xdr:from>
        <xdr:to>
          <xdr:col>11</xdr:col>
          <xdr:colOff>361950</xdr:colOff>
          <xdr:row>33</xdr:row>
          <xdr:rowOff>209550</xdr:rowOff>
        </xdr:to>
        <xdr:sp macro="" textlink="">
          <xdr:nvSpPr>
            <xdr:cNvPr id="2156" name="Drop Down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19050</xdr:rowOff>
        </xdr:from>
        <xdr:to>
          <xdr:col>11</xdr:col>
          <xdr:colOff>361950</xdr:colOff>
          <xdr:row>34</xdr:row>
          <xdr:rowOff>209550</xdr:rowOff>
        </xdr:to>
        <xdr:sp macro="" textlink="">
          <xdr:nvSpPr>
            <xdr:cNvPr id="2159" name="Drop Down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19050</xdr:rowOff>
        </xdr:from>
        <xdr:to>
          <xdr:col>11</xdr:col>
          <xdr:colOff>361950</xdr:colOff>
          <xdr:row>35</xdr:row>
          <xdr:rowOff>209550</xdr:rowOff>
        </xdr:to>
        <xdr:sp macro="" textlink="">
          <xdr:nvSpPr>
            <xdr:cNvPr id="2162" name="Drop Down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19050</xdr:rowOff>
        </xdr:from>
        <xdr:to>
          <xdr:col>11</xdr:col>
          <xdr:colOff>361950</xdr:colOff>
          <xdr:row>36</xdr:row>
          <xdr:rowOff>209550</xdr:rowOff>
        </xdr:to>
        <xdr:sp macro="" textlink="">
          <xdr:nvSpPr>
            <xdr:cNvPr id="2165" name="Drop Down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19050</xdr:rowOff>
        </xdr:from>
        <xdr:to>
          <xdr:col>11</xdr:col>
          <xdr:colOff>361950</xdr:colOff>
          <xdr:row>37</xdr:row>
          <xdr:rowOff>209550</xdr:rowOff>
        </xdr:to>
        <xdr:sp macro="" textlink="">
          <xdr:nvSpPr>
            <xdr:cNvPr id="2168" name="Drop Down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9525</xdr:rowOff>
        </xdr:from>
        <xdr:to>
          <xdr:col>3</xdr:col>
          <xdr:colOff>523875</xdr:colOff>
          <xdr:row>19</xdr:row>
          <xdr:rowOff>0</xdr:rowOff>
        </xdr:to>
        <xdr:sp macro="" textlink="">
          <xdr:nvSpPr>
            <xdr:cNvPr id="2178" name="Drop Down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3</xdr:col>
          <xdr:colOff>523875</xdr:colOff>
          <xdr:row>20</xdr:row>
          <xdr:rowOff>0</xdr:rowOff>
        </xdr:to>
        <xdr:sp macro="" textlink="">
          <xdr:nvSpPr>
            <xdr:cNvPr id="2180" name="Drop Down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25</xdr:row>
          <xdr:rowOff>104775</xdr:rowOff>
        </xdr:from>
        <xdr:to>
          <xdr:col>0</xdr:col>
          <xdr:colOff>276225</xdr:colOff>
          <xdr:row>26</xdr:row>
          <xdr:rowOff>123825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26</xdr:row>
          <xdr:rowOff>85725</xdr:rowOff>
        </xdr:from>
        <xdr:to>
          <xdr:col>0</xdr:col>
          <xdr:colOff>276225</xdr:colOff>
          <xdr:row>27</xdr:row>
          <xdr:rowOff>104775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</xdr:row>
          <xdr:rowOff>9525</xdr:rowOff>
        </xdr:from>
        <xdr:to>
          <xdr:col>0</xdr:col>
          <xdr:colOff>266700</xdr:colOff>
          <xdr:row>28</xdr:row>
          <xdr:rowOff>219075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</xdr:row>
          <xdr:rowOff>171450</xdr:rowOff>
        </xdr:from>
        <xdr:to>
          <xdr:col>0</xdr:col>
          <xdr:colOff>266700</xdr:colOff>
          <xdr:row>29</xdr:row>
          <xdr:rowOff>28575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E97"/>
  <sheetViews>
    <sheetView tabSelected="1" zoomScaleNormal="100" workbookViewId="0">
      <selection activeCell="AB17" sqref="AA17:AB17"/>
    </sheetView>
  </sheetViews>
  <sheetFormatPr defaultRowHeight="15" x14ac:dyDescent="0.25"/>
  <cols>
    <col min="1" max="1" width="21.140625" customWidth="1"/>
    <col min="2" max="2" width="10.28515625" customWidth="1"/>
    <col min="3" max="3" width="11.28515625" customWidth="1"/>
    <col min="4" max="4" width="8.140625" customWidth="1"/>
    <col min="6" max="6" width="11" customWidth="1"/>
    <col min="7" max="7" width="7.140625" customWidth="1"/>
    <col min="10" max="10" width="4" customWidth="1"/>
    <col min="11" max="11" width="16.140625" customWidth="1"/>
    <col min="12" max="12" width="5.85546875" customWidth="1"/>
    <col min="13" max="13" width="11.140625" customWidth="1"/>
    <col min="15" max="15" width="8.85546875" customWidth="1"/>
    <col min="17" max="17" width="9.140625" customWidth="1"/>
    <col min="19" max="19" width="6.28515625" customWidth="1"/>
  </cols>
  <sheetData>
    <row r="1" spans="1:29" ht="15.75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5" customHeight="1" x14ac:dyDescent="0.25">
      <c r="A2" s="205" t="s">
        <v>163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8" customHeight="1" x14ac:dyDescent="0.2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" customHeight="1" x14ac:dyDescent="0.25">
      <c r="A4" s="206" t="s">
        <v>141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15" customHeight="1" thickBot="1" x14ac:dyDescent="0.3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5" customHeight="1" x14ac:dyDescent="0.25">
      <c r="A6" s="215" t="s">
        <v>60</v>
      </c>
      <c r="B6" s="165" t="s">
        <v>11</v>
      </c>
      <c r="C6" s="166"/>
      <c r="D6" s="166"/>
      <c r="E6" s="166"/>
      <c r="F6" s="166"/>
      <c r="G6" s="166"/>
      <c r="H6" s="167"/>
      <c r="I6" s="201" t="s">
        <v>59</v>
      </c>
      <c r="J6" s="207"/>
      <c r="K6" s="207"/>
      <c r="L6" s="201" t="s">
        <v>61</v>
      </c>
      <c r="M6" s="202"/>
      <c r="N6" s="201" t="s">
        <v>62</v>
      </c>
      <c r="O6" s="207"/>
      <c r="P6" s="202"/>
      <c r="Q6" s="9"/>
      <c r="R6" s="9"/>
      <c r="S6" s="9"/>
      <c r="T6" s="10"/>
      <c r="U6" s="10"/>
      <c r="V6" s="10"/>
      <c r="W6" s="10"/>
      <c r="X6" s="10"/>
      <c r="Y6" s="10"/>
      <c r="Z6" s="9"/>
      <c r="AA6" s="9"/>
      <c r="AB6" s="9"/>
      <c r="AC6" s="9"/>
    </row>
    <row r="7" spans="1:29" ht="33.75" customHeight="1" thickBot="1" x14ac:dyDescent="0.3">
      <c r="A7" s="216"/>
      <c r="B7" s="168"/>
      <c r="C7" s="169"/>
      <c r="D7" s="169"/>
      <c r="E7" s="169"/>
      <c r="F7" s="169"/>
      <c r="G7" s="169"/>
      <c r="H7" s="170"/>
      <c r="I7" s="208"/>
      <c r="J7" s="209"/>
      <c r="K7" s="209"/>
      <c r="L7" s="203"/>
      <c r="M7" s="204"/>
      <c r="N7" s="208"/>
      <c r="O7" s="209"/>
      <c r="P7" s="217"/>
      <c r="Q7" s="9"/>
      <c r="R7" s="9"/>
      <c r="S7" s="9"/>
      <c r="T7" s="11"/>
      <c r="U7" s="9"/>
      <c r="V7" s="9"/>
      <c r="W7" s="9"/>
      <c r="X7" s="11"/>
      <c r="Y7" s="10"/>
      <c r="Z7" s="9"/>
      <c r="AA7" s="9"/>
      <c r="AB7" s="9"/>
      <c r="AC7" s="9"/>
    </row>
    <row r="8" spans="1:29" ht="18" customHeight="1" x14ac:dyDescent="0.25">
      <c r="A8" s="198" t="str">
        <f>Габариты!N4</f>
        <v>ЦКЛГ.685631.001</v>
      </c>
      <c r="B8" s="189" t="s">
        <v>18</v>
      </c>
      <c r="C8" s="190"/>
      <c r="D8" s="191"/>
      <c r="E8" s="189" t="s">
        <v>19</v>
      </c>
      <c r="F8" s="190"/>
      <c r="G8" s="190"/>
      <c r="H8" s="171" t="s">
        <v>20</v>
      </c>
      <c r="I8" s="165" t="str">
        <f>Габариты!K4</f>
        <v>ККВ-е-0</v>
      </c>
      <c r="J8" s="166"/>
      <c r="K8" s="166"/>
      <c r="L8" s="183" t="str">
        <f>Габариты!D27</f>
        <v>КВУ-10</v>
      </c>
      <c r="M8" s="184"/>
      <c r="N8" s="189" t="str">
        <f>Габариты!G27</f>
        <v>4/4/4/4</v>
      </c>
      <c r="O8" s="190"/>
      <c r="P8" s="191"/>
      <c r="Q8" s="9"/>
      <c r="R8" s="9"/>
      <c r="S8" s="9"/>
      <c r="T8" s="11"/>
      <c r="U8" s="9"/>
      <c r="V8" s="9"/>
      <c r="W8" s="9"/>
      <c r="X8" s="11"/>
      <c r="Y8" s="10"/>
      <c r="Z8" s="9"/>
      <c r="AA8" s="9"/>
      <c r="AB8" s="9"/>
      <c r="AC8" s="9"/>
    </row>
    <row r="9" spans="1:29" ht="18" customHeight="1" x14ac:dyDescent="0.25">
      <c r="A9" s="199"/>
      <c r="B9" s="192"/>
      <c r="C9" s="193"/>
      <c r="D9" s="194"/>
      <c r="E9" s="192"/>
      <c r="F9" s="193"/>
      <c r="G9" s="193"/>
      <c r="H9" s="172"/>
      <c r="I9" s="210"/>
      <c r="J9" s="211"/>
      <c r="K9" s="211"/>
      <c r="L9" s="185"/>
      <c r="M9" s="186"/>
      <c r="N9" s="192"/>
      <c r="O9" s="193"/>
      <c r="P9" s="194"/>
      <c r="Q9" s="9"/>
      <c r="R9" s="9"/>
      <c r="S9" s="9"/>
      <c r="T9" s="9"/>
      <c r="U9" s="9"/>
      <c r="V9" s="11"/>
      <c r="W9" s="11"/>
      <c r="X9" s="11"/>
      <c r="Y9" s="10"/>
      <c r="Z9" s="9"/>
      <c r="AA9" s="9"/>
      <c r="AB9" s="9"/>
      <c r="AC9" s="9"/>
    </row>
    <row r="10" spans="1:29" ht="15.75" thickBot="1" x14ac:dyDescent="0.3">
      <c r="A10" s="199"/>
      <c r="B10" s="195"/>
      <c r="C10" s="196"/>
      <c r="D10" s="197"/>
      <c r="E10" s="195"/>
      <c r="F10" s="196"/>
      <c r="G10" s="196"/>
      <c r="H10" s="173"/>
      <c r="I10" s="210"/>
      <c r="J10" s="211"/>
      <c r="K10" s="211"/>
      <c r="L10" s="185"/>
      <c r="M10" s="186"/>
      <c r="N10" s="192"/>
      <c r="O10" s="193"/>
      <c r="P10" s="194"/>
      <c r="Q10" s="9"/>
      <c r="R10" s="9"/>
      <c r="S10" s="9"/>
      <c r="T10" s="9"/>
      <c r="U10" s="9"/>
      <c r="V10" s="10"/>
      <c r="W10" s="10"/>
      <c r="X10" s="10"/>
      <c r="Y10" s="10"/>
      <c r="Z10" s="9"/>
      <c r="AA10" s="9"/>
      <c r="AB10" s="9"/>
      <c r="AC10" s="9"/>
    </row>
    <row r="11" spans="1:29" ht="18.75" thickBot="1" x14ac:dyDescent="0.3">
      <c r="A11" s="200"/>
      <c r="B11" s="212"/>
      <c r="C11" s="213"/>
      <c r="D11" s="214"/>
      <c r="E11" s="218" t="str">
        <f>Габариты!J13</f>
        <v>320х320х80</v>
      </c>
      <c r="F11" s="219"/>
      <c r="G11" s="220"/>
      <c r="H11" s="164">
        <f>Габариты!I4</f>
        <v>3.5</v>
      </c>
      <c r="I11" s="168"/>
      <c r="J11" s="169"/>
      <c r="K11" s="169"/>
      <c r="L11" s="187"/>
      <c r="M11" s="188"/>
      <c r="N11" s="195"/>
      <c r="O11" s="196"/>
      <c r="P11" s="197"/>
      <c r="Q11" s="10"/>
      <c r="R11" s="10"/>
      <c r="S11" s="10"/>
      <c r="T11" s="12"/>
      <c r="U11" s="12"/>
      <c r="V11" s="9"/>
      <c r="W11" s="9"/>
      <c r="X11" s="9"/>
      <c r="Y11" s="9"/>
      <c r="Z11" s="9"/>
      <c r="AA11" s="9"/>
      <c r="AB11" s="9"/>
      <c r="AC11" s="9"/>
    </row>
    <row r="12" spans="1:29" ht="18" customHeight="1" x14ac:dyDescent="0.25">
      <c r="A12" s="230" t="s">
        <v>140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1"/>
      <c r="R12" s="231"/>
      <c r="S12" s="231"/>
      <c r="T12" s="12"/>
      <c r="U12" s="12"/>
      <c r="V12" s="9"/>
      <c r="W12" s="9"/>
      <c r="X12" s="9"/>
      <c r="Y12" s="9"/>
      <c r="Z12" s="9"/>
      <c r="AA12" s="9"/>
      <c r="AB12" s="9"/>
      <c r="AC12" s="9"/>
    </row>
    <row r="13" spans="1:29" ht="18" customHeight="1" x14ac:dyDescent="0.25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12"/>
      <c r="U13" s="12"/>
      <c r="V13" s="9"/>
      <c r="W13" s="9"/>
      <c r="X13" s="9"/>
      <c r="Y13" s="9"/>
      <c r="Z13" s="9"/>
      <c r="AA13" s="9"/>
      <c r="AB13" s="9"/>
      <c r="AC13" s="9"/>
    </row>
    <row r="14" spans="1:29" ht="20.25" customHeight="1" thickBot="1" x14ac:dyDescent="0.3">
      <c r="A14" s="232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12"/>
      <c r="U14" s="12"/>
      <c r="V14" s="9"/>
      <c r="W14" s="9"/>
      <c r="X14" s="9"/>
      <c r="Y14" s="9"/>
      <c r="Z14" s="9"/>
      <c r="AA14" s="9"/>
      <c r="AB14" s="9"/>
      <c r="AC14" s="9"/>
    </row>
    <row r="15" spans="1:29" ht="12" customHeight="1" x14ac:dyDescent="0.25">
      <c r="A15" s="215" t="s">
        <v>44</v>
      </c>
      <c r="B15" s="224" t="s">
        <v>43</v>
      </c>
      <c r="C15" s="225"/>
      <c r="D15" s="225"/>
      <c r="E15" s="225"/>
      <c r="F15" s="225"/>
      <c r="G15" s="225"/>
      <c r="H15" s="225"/>
      <c r="I15" s="225"/>
      <c r="J15" s="225"/>
      <c r="K15" s="215" t="s">
        <v>49</v>
      </c>
      <c r="L15" s="201" t="s">
        <v>48</v>
      </c>
      <c r="M15" s="202"/>
      <c r="N15" s="201" t="s">
        <v>32</v>
      </c>
      <c r="O15" s="202"/>
      <c r="P15" s="201" t="s">
        <v>21</v>
      </c>
      <c r="Q15" s="202"/>
      <c r="R15" s="201" t="s">
        <v>35</v>
      </c>
      <c r="S15" s="202"/>
      <c r="T15" s="13"/>
      <c r="U15" s="13"/>
      <c r="V15" s="13"/>
      <c r="W15" s="10"/>
      <c r="X15" s="9"/>
      <c r="Y15" s="9"/>
      <c r="Z15" s="9"/>
      <c r="AA15" s="9"/>
      <c r="AB15" s="9"/>
      <c r="AC15" s="9"/>
    </row>
    <row r="16" spans="1:29" ht="18" customHeight="1" x14ac:dyDescent="0.25">
      <c r="A16" s="221"/>
      <c r="B16" s="226"/>
      <c r="C16" s="227"/>
      <c r="D16" s="227"/>
      <c r="E16" s="227"/>
      <c r="F16" s="227"/>
      <c r="G16" s="227"/>
      <c r="H16" s="227"/>
      <c r="I16" s="227"/>
      <c r="J16" s="227"/>
      <c r="K16" s="221"/>
      <c r="L16" s="203"/>
      <c r="M16" s="204"/>
      <c r="N16" s="203"/>
      <c r="O16" s="204"/>
      <c r="P16" s="203"/>
      <c r="Q16" s="204"/>
      <c r="R16" s="203"/>
      <c r="S16" s="204"/>
      <c r="T16" s="13"/>
      <c r="U16" s="13"/>
      <c r="V16" s="13"/>
      <c r="W16" s="13"/>
      <c r="X16" s="9"/>
      <c r="Y16" s="9"/>
      <c r="Z16" s="9"/>
      <c r="AA16" s="9"/>
      <c r="AB16" s="9"/>
      <c r="AC16" s="9"/>
    </row>
    <row r="17" spans="1:31" ht="21" customHeight="1" thickBot="1" x14ac:dyDescent="0.3">
      <c r="A17" s="221"/>
      <c r="B17" s="228"/>
      <c r="C17" s="229"/>
      <c r="D17" s="229"/>
      <c r="E17" s="229"/>
      <c r="F17" s="229"/>
      <c r="G17" s="229"/>
      <c r="H17" s="229"/>
      <c r="I17" s="229"/>
      <c r="J17" s="229"/>
      <c r="K17" s="221"/>
      <c r="L17" s="203"/>
      <c r="M17" s="204"/>
      <c r="N17" s="203"/>
      <c r="O17" s="204"/>
      <c r="P17" s="203"/>
      <c r="Q17" s="204"/>
      <c r="R17" s="203"/>
      <c r="S17" s="204"/>
      <c r="T17" s="13"/>
      <c r="U17" s="13"/>
      <c r="V17" s="13"/>
      <c r="W17" s="13"/>
      <c r="X17" s="9"/>
      <c r="Y17" s="9"/>
      <c r="Z17" s="9"/>
      <c r="AA17" s="9"/>
      <c r="AB17" s="9"/>
      <c r="AC17" s="9"/>
    </row>
    <row r="18" spans="1:31" ht="18" customHeight="1" thickBot="1" x14ac:dyDescent="0.3">
      <c r="A18" s="221"/>
      <c r="B18" s="245" t="s">
        <v>45</v>
      </c>
      <c r="C18" s="246"/>
      <c r="D18" s="247"/>
      <c r="E18" s="250" t="s">
        <v>34</v>
      </c>
      <c r="F18" s="251"/>
      <c r="G18" s="252"/>
      <c r="H18" s="245" t="s">
        <v>161</v>
      </c>
      <c r="I18" s="246"/>
      <c r="J18" s="247"/>
      <c r="K18" s="221"/>
      <c r="L18" s="203"/>
      <c r="M18" s="204"/>
      <c r="N18" s="203"/>
      <c r="O18" s="204"/>
      <c r="P18" s="203"/>
      <c r="Q18" s="204"/>
      <c r="R18" s="203"/>
      <c r="S18" s="204"/>
      <c r="T18" s="13"/>
      <c r="U18" s="13"/>
      <c r="V18" s="13"/>
      <c r="W18" s="10"/>
      <c r="X18" s="9"/>
      <c r="Y18" s="9"/>
      <c r="Z18" s="9"/>
      <c r="AA18" s="9"/>
      <c r="AB18" s="9"/>
      <c r="AC18" s="9"/>
    </row>
    <row r="19" spans="1:31" ht="16.5" customHeight="1" thickBot="1" x14ac:dyDescent="0.3">
      <c r="A19" s="98">
        <v>1</v>
      </c>
      <c r="B19" s="235"/>
      <c r="C19" s="236"/>
      <c r="D19" s="237"/>
      <c r="E19" s="212" t="str">
        <f>Клеммы!B16</f>
        <v>-</v>
      </c>
      <c r="F19" s="213"/>
      <c r="G19" s="214"/>
      <c r="H19" s="248"/>
      <c r="I19" s="248"/>
      <c r="J19" s="249"/>
      <c r="K19" s="135"/>
      <c r="L19" s="242" t="str">
        <f>Клеммы!I14</f>
        <v>-</v>
      </c>
      <c r="M19" s="253"/>
      <c r="N19" s="242" t="str">
        <f>Клеммы!J14</f>
        <v>-</v>
      </c>
      <c r="O19" s="253"/>
      <c r="P19" s="242" t="str">
        <f>Клеммы!K14</f>
        <v>-</v>
      </c>
      <c r="Q19" s="253"/>
      <c r="R19" s="242" t="str">
        <f>Клеммы!L14</f>
        <v>-</v>
      </c>
      <c r="S19" s="243"/>
      <c r="T19" s="8"/>
      <c r="U19" s="8"/>
      <c r="V19" s="8"/>
      <c r="W19" s="14"/>
      <c r="X19" s="15"/>
      <c r="Y19" s="15"/>
      <c r="Z19" s="15"/>
      <c r="AA19" s="15"/>
      <c r="AB19" s="15"/>
      <c r="AC19" s="15"/>
      <c r="AD19" s="3"/>
      <c r="AE19" s="3"/>
    </row>
    <row r="20" spans="1:31" ht="16.5" thickBot="1" x14ac:dyDescent="0.3">
      <c r="A20" s="99">
        <v>2</v>
      </c>
      <c r="B20" s="238"/>
      <c r="C20" s="239"/>
      <c r="D20" s="240"/>
      <c r="E20" s="212" t="str">
        <f>Клеммы!C16</f>
        <v>-</v>
      </c>
      <c r="F20" s="213"/>
      <c r="G20" s="214"/>
      <c r="H20" s="222"/>
      <c r="I20" s="222"/>
      <c r="J20" s="223"/>
      <c r="K20" s="136"/>
      <c r="L20" s="174" t="str">
        <f>Клеммы!I15</f>
        <v>-</v>
      </c>
      <c r="M20" s="175"/>
      <c r="N20" s="174" t="str">
        <f>Клеммы!J15</f>
        <v>-</v>
      </c>
      <c r="O20" s="175"/>
      <c r="P20" s="174" t="str">
        <f>Клеммы!K15</f>
        <v>-</v>
      </c>
      <c r="Q20" s="175"/>
      <c r="R20" s="174" t="str">
        <f>Клеммы!L15</f>
        <v>-</v>
      </c>
      <c r="S20" s="244"/>
      <c r="T20" s="8"/>
      <c r="U20" s="8"/>
      <c r="V20" s="8"/>
      <c r="W20" s="14"/>
      <c r="X20" s="15"/>
      <c r="Y20" s="15"/>
      <c r="Z20" s="15"/>
      <c r="AA20" s="15"/>
      <c r="AB20" s="15"/>
      <c r="AC20" s="15"/>
      <c r="AD20" s="3"/>
      <c r="AE20" s="3"/>
    </row>
    <row r="21" spans="1:31" ht="16.5" customHeight="1" thickBot="1" x14ac:dyDescent="0.3">
      <c r="A21" s="99">
        <v>3</v>
      </c>
      <c r="B21" s="238"/>
      <c r="C21" s="239"/>
      <c r="D21" s="240"/>
      <c r="E21" s="212" t="str">
        <f>Клеммы!D16</f>
        <v>-</v>
      </c>
      <c r="F21" s="213"/>
      <c r="G21" s="214"/>
      <c r="H21" s="222"/>
      <c r="I21" s="222"/>
      <c r="J21" s="223"/>
      <c r="K21" s="136"/>
      <c r="L21" s="174" t="str">
        <f>Клеммы!I16</f>
        <v>-</v>
      </c>
      <c r="M21" s="175"/>
      <c r="N21" s="174" t="str">
        <f>Клеммы!J16</f>
        <v>-</v>
      </c>
      <c r="O21" s="175"/>
      <c r="P21" s="174" t="str">
        <f>Клеммы!K16</f>
        <v>-</v>
      </c>
      <c r="Q21" s="175"/>
      <c r="R21" s="174" t="str">
        <f>Клеммы!L16</f>
        <v>-</v>
      </c>
      <c r="S21" s="244"/>
      <c r="T21" s="8"/>
      <c r="U21" s="8"/>
      <c r="V21" s="8"/>
      <c r="W21" s="16"/>
      <c r="X21" s="9"/>
      <c r="Y21" s="9"/>
      <c r="Z21" s="9"/>
      <c r="AA21" s="9"/>
      <c r="AB21" s="9"/>
      <c r="AC21" s="9"/>
    </row>
    <row r="22" spans="1:31" ht="16.5" thickBot="1" x14ac:dyDescent="0.3">
      <c r="A22" s="138">
        <v>4</v>
      </c>
      <c r="B22" s="238"/>
      <c r="C22" s="239"/>
      <c r="D22" s="240"/>
      <c r="E22" s="212" t="str">
        <f>Клеммы!E16</f>
        <v>-</v>
      </c>
      <c r="F22" s="213"/>
      <c r="G22" s="214"/>
      <c r="H22" s="222"/>
      <c r="I22" s="222"/>
      <c r="J22" s="223"/>
      <c r="K22" s="137"/>
      <c r="L22" s="233" t="str">
        <f>Клеммы!I17</f>
        <v>-</v>
      </c>
      <c r="M22" s="241"/>
      <c r="N22" s="233" t="str">
        <f>Клеммы!J17</f>
        <v>-</v>
      </c>
      <c r="O22" s="241"/>
      <c r="P22" s="233" t="str">
        <f>Клеммы!K17</f>
        <v>-</v>
      </c>
      <c r="Q22" s="241"/>
      <c r="R22" s="233" t="str">
        <f>Клеммы!L17</f>
        <v>-</v>
      </c>
      <c r="S22" s="234"/>
      <c r="T22" s="8"/>
      <c r="U22" s="9"/>
      <c r="V22" s="9"/>
      <c r="W22" s="9"/>
      <c r="X22" s="9"/>
      <c r="Y22" s="9"/>
      <c r="Z22" s="9"/>
      <c r="AA22" s="9"/>
      <c r="AB22" s="9"/>
      <c r="AC22" s="9"/>
    </row>
    <row r="23" spans="1:31" x14ac:dyDescent="0.25">
      <c r="A23" s="301" t="s">
        <v>147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8"/>
      <c r="U23" s="9"/>
      <c r="V23" s="9"/>
      <c r="W23" s="9"/>
      <c r="X23" s="9"/>
      <c r="Y23" s="9"/>
      <c r="Z23" s="9"/>
      <c r="AA23" s="9"/>
      <c r="AB23" s="9"/>
      <c r="AC23" s="9"/>
    </row>
    <row r="24" spans="1:31" x14ac:dyDescent="0.25">
      <c r="A24" s="301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8"/>
      <c r="U24" s="9"/>
      <c r="V24" s="9"/>
      <c r="W24" s="9"/>
      <c r="X24" s="9"/>
      <c r="Y24" s="9"/>
      <c r="Z24" s="9"/>
      <c r="AA24" s="9"/>
      <c r="AB24" s="9"/>
      <c r="AC24" s="9"/>
    </row>
    <row r="25" spans="1:31" ht="15" customHeight="1" x14ac:dyDescent="0.25">
      <c r="A25" s="231" t="s">
        <v>162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152"/>
      <c r="M25" s="152"/>
      <c r="N25" s="152"/>
      <c r="O25" s="152"/>
      <c r="P25" s="152"/>
      <c r="Q25" s="152"/>
      <c r="R25" s="152"/>
      <c r="S25" s="152"/>
      <c r="T25" s="8"/>
      <c r="U25" s="9"/>
      <c r="V25" s="9"/>
      <c r="W25" s="9"/>
      <c r="X25" s="9"/>
      <c r="Y25" s="9"/>
      <c r="Z25" s="9"/>
      <c r="AA25" s="9"/>
      <c r="AB25" s="9"/>
      <c r="AC25" s="9"/>
    </row>
    <row r="26" spans="1:31" x14ac:dyDescent="0.25">
      <c r="A26" s="312"/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9"/>
      <c r="M26" s="9"/>
      <c r="N26" s="9"/>
      <c r="O26" s="9"/>
      <c r="P26" s="9"/>
      <c r="Q26" s="9"/>
      <c r="R26" s="9"/>
      <c r="S26" s="9"/>
      <c r="T26" s="8"/>
      <c r="U26" s="9"/>
      <c r="V26" s="9"/>
      <c r="W26" s="9"/>
      <c r="X26" s="9"/>
      <c r="Y26" s="9"/>
      <c r="Z26" s="9"/>
      <c r="AA26" s="9"/>
      <c r="AB26" s="9"/>
      <c r="AC26" s="9"/>
    </row>
    <row r="27" spans="1:31" x14ac:dyDescent="0.25">
      <c r="A27" s="312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9"/>
      <c r="M27" s="9"/>
      <c r="N27" s="9"/>
      <c r="O27" s="9"/>
      <c r="P27" s="9"/>
      <c r="Q27" s="9"/>
      <c r="R27" s="9"/>
      <c r="S27" s="9"/>
      <c r="T27" s="8"/>
      <c r="U27" s="9"/>
      <c r="V27" s="9"/>
      <c r="W27" s="9"/>
      <c r="X27" s="9"/>
      <c r="Y27" s="9"/>
      <c r="Z27" s="9"/>
      <c r="AA27" s="9"/>
      <c r="AB27" s="9"/>
      <c r="AC27" s="9"/>
    </row>
    <row r="28" spans="1:31" ht="16.5" customHeight="1" x14ac:dyDescent="0.25">
      <c r="A28" s="312"/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9"/>
      <c r="M28" s="9"/>
      <c r="N28" s="9"/>
      <c r="O28" s="9"/>
      <c r="P28" s="9"/>
      <c r="Q28" s="9"/>
      <c r="R28" s="9"/>
      <c r="S28" s="9"/>
      <c r="T28" s="8"/>
      <c r="U28" s="9"/>
      <c r="V28" s="9"/>
      <c r="W28" s="9"/>
      <c r="X28" s="9"/>
      <c r="Y28" s="9"/>
      <c r="Z28" s="9"/>
      <c r="AA28" s="9"/>
      <c r="AB28" s="9"/>
      <c r="AC28" s="9"/>
    </row>
    <row r="29" spans="1:31" ht="27.75" customHeight="1" x14ac:dyDescent="0.25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9"/>
      <c r="M29" s="9"/>
      <c r="N29" s="9"/>
      <c r="O29" s="9"/>
      <c r="P29" s="9"/>
      <c r="Q29" s="9"/>
      <c r="R29" s="9"/>
      <c r="S29" s="9"/>
      <c r="T29" s="8"/>
      <c r="U29" s="9"/>
      <c r="V29" s="9"/>
      <c r="W29" s="9"/>
      <c r="X29" s="9"/>
      <c r="Y29" s="9"/>
      <c r="Z29" s="9"/>
      <c r="AA29" s="9"/>
      <c r="AB29" s="9"/>
      <c r="AC29" s="9"/>
    </row>
    <row r="30" spans="1:31" ht="19.5" customHeight="1" thickBot="1" x14ac:dyDescent="0.3">
      <c r="A30" s="302" t="s">
        <v>146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9"/>
      <c r="O30" s="9"/>
      <c r="P30" s="9"/>
      <c r="Q30" s="9"/>
      <c r="R30" s="9"/>
      <c r="S30" s="9"/>
      <c r="T30" s="8"/>
      <c r="U30" s="9"/>
      <c r="V30" s="9"/>
      <c r="W30" s="9"/>
      <c r="X30" s="9"/>
      <c r="Y30" s="9"/>
      <c r="Z30" s="9"/>
      <c r="AA30" s="9"/>
      <c r="AB30" s="9"/>
      <c r="AC30" s="9"/>
    </row>
    <row r="31" spans="1:31" ht="18" customHeight="1" x14ac:dyDescent="0.25">
      <c r="A31" s="201" t="s">
        <v>79</v>
      </c>
      <c r="B31" s="201" t="s">
        <v>80</v>
      </c>
      <c r="C31" s="207"/>
      <c r="D31" s="202"/>
      <c r="E31" s="270" t="s">
        <v>81</v>
      </c>
      <c r="F31" s="294"/>
      <c r="G31" s="295"/>
      <c r="H31" s="270" t="s">
        <v>63</v>
      </c>
      <c r="I31" s="271"/>
      <c r="J31" s="271"/>
      <c r="K31" s="271"/>
      <c r="L31" s="272"/>
      <c r="M31" s="201" t="s">
        <v>104</v>
      </c>
      <c r="N31" s="207"/>
      <c r="O31" s="202"/>
      <c r="P31" s="201" t="s">
        <v>91</v>
      </c>
      <c r="Q31" s="202"/>
      <c r="R31" s="100"/>
      <c r="S31" s="100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31" ht="21" customHeight="1" thickBot="1" x14ac:dyDescent="0.3">
      <c r="A32" s="208"/>
      <c r="B32" s="208"/>
      <c r="C32" s="209"/>
      <c r="D32" s="217"/>
      <c r="E32" s="296"/>
      <c r="F32" s="297"/>
      <c r="G32" s="298"/>
      <c r="H32" s="273"/>
      <c r="I32" s="274"/>
      <c r="J32" s="274"/>
      <c r="K32" s="274"/>
      <c r="L32" s="275"/>
      <c r="M32" s="208"/>
      <c r="N32" s="209"/>
      <c r="O32" s="217"/>
      <c r="P32" s="208"/>
      <c r="Q32" s="217"/>
      <c r="R32" s="100"/>
      <c r="S32" s="100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8" customHeight="1" thickBot="1" x14ac:dyDescent="0.3">
      <c r="A33" s="101" t="str">
        <f>'Кабельные вводы'!P13</f>
        <v>-</v>
      </c>
      <c r="B33" s="260"/>
      <c r="C33" s="261"/>
      <c r="D33" s="262"/>
      <c r="E33" s="254" t="str">
        <f>'Кабельные вводы'!Q13</f>
        <v>-</v>
      </c>
      <c r="F33" s="255"/>
      <c r="G33" s="256"/>
      <c r="H33" s="257"/>
      <c r="I33" s="258"/>
      <c r="J33" s="258"/>
      <c r="K33" s="258"/>
      <c r="L33" s="259"/>
      <c r="M33" s="263" t="str">
        <f>'Кабельные вводы'!R13</f>
        <v>-</v>
      </c>
      <c r="N33" s="264"/>
      <c r="O33" s="265"/>
      <c r="P33" s="212" t="str">
        <f>'Кабельные вводы'!S13</f>
        <v>-</v>
      </c>
      <c r="Q33" s="214"/>
      <c r="R33" s="100"/>
      <c r="S33" s="100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8" customHeight="1" thickBot="1" x14ac:dyDescent="0.3">
      <c r="A34" s="101" t="str">
        <f>'Кабельные вводы'!P14</f>
        <v>-</v>
      </c>
      <c r="B34" s="260"/>
      <c r="C34" s="261"/>
      <c r="D34" s="262"/>
      <c r="E34" s="254" t="str">
        <f>'Кабельные вводы'!Q14</f>
        <v>-</v>
      </c>
      <c r="F34" s="255"/>
      <c r="G34" s="256"/>
      <c r="H34" s="257"/>
      <c r="I34" s="258"/>
      <c r="J34" s="258"/>
      <c r="K34" s="258"/>
      <c r="L34" s="259"/>
      <c r="M34" s="263" t="str">
        <f>'Кабельные вводы'!R14</f>
        <v>-</v>
      </c>
      <c r="N34" s="264"/>
      <c r="O34" s="265"/>
      <c r="P34" s="212" t="str">
        <f>'Кабельные вводы'!S14</f>
        <v>-</v>
      </c>
      <c r="Q34" s="214"/>
      <c r="R34" s="100"/>
      <c r="S34" s="102"/>
      <c r="T34" s="15"/>
      <c r="U34" s="15"/>
      <c r="V34" s="9"/>
      <c r="W34" s="9"/>
      <c r="X34" s="9"/>
      <c r="Y34" s="9"/>
      <c r="Z34" s="9"/>
      <c r="AA34" s="9"/>
      <c r="AB34" s="9"/>
      <c r="AC34" s="9"/>
    </row>
    <row r="35" spans="1:29" ht="18" customHeight="1" thickBot="1" x14ac:dyDescent="0.3">
      <c r="A35" s="101" t="str">
        <f>'Кабельные вводы'!P15</f>
        <v>-</v>
      </c>
      <c r="B35" s="260"/>
      <c r="C35" s="261"/>
      <c r="D35" s="262"/>
      <c r="E35" s="254" t="str">
        <f>'Кабельные вводы'!Q15</f>
        <v>-</v>
      </c>
      <c r="F35" s="255"/>
      <c r="G35" s="256"/>
      <c r="H35" s="257"/>
      <c r="I35" s="258"/>
      <c r="J35" s="258"/>
      <c r="K35" s="258"/>
      <c r="L35" s="259"/>
      <c r="M35" s="263" t="str">
        <f>'Кабельные вводы'!R15</f>
        <v>-</v>
      </c>
      <c r="N35" s="264"/>
      <c r="O35" s="265"/>
      <c r="P35" s="212" t="str">
        <f>'Кабельные вводы'!S15</f>
        <v>-</v>
      </c>
      <c r="Q35" s="214"/>
      <c r="R35" s="100"/>
      <c r="S35" s="100"/>
      <c r="T35" s="9"/>
      <c r="U35" s="15"/>
      <c r="V35" s="9"/>
      <c r="W35" s="9"/>
      <c r="X35" s="9"/>
      <c r="Y35" s="9"/>
      <c r="Z35" s="9"/>
      <c r="AA35" s="9"/>
      <c r="AB35" s="9"/>
      <c r="AC35" s="9"/>
    </row>
    <row r="36" spans="1:29" ht="18" customHeight="1" thickBot="1" x14ac:dyDescent="0.3">
      <c r="A36" s="101" t="str">
        <f>'Кабельные вводы'!P16</f>
        <v>-</v>
      </c>
      <c r="B36" s="260"/>
      <c r="C36" s="261"/>
      <c r="D36" s="262"/>
      <c r="E36" s="254" t="str">
        <f>'Кабельные вводы'!Q16</f>
        <v>-</v>
      </c>
      <c r="F36" s="255"/>
      <c r="G36" s="256"/>
      <c r="H36" s="257"/>
      <c r="I36" s="258"/>
      <c r="J36" s="258"/>
      <c r="K36" s="258"/>
      <c r="L36" s="259"/>
      <c r="M36" s="263" t="str">
        <f>'Кабельные вводы'!R16</f>
        <v>-</v>
      </c>
      <c r="N36" s="264"/>
      <c r="O36" s="265"/>
      <c r="P36" s="212" t="str">
        <f>'Кабельные вводы'!S16</f>
        <v>-</v>
      </c>
      <c r="Q36" s="214"/>
      <c r="R36" s="100"/>
      <c r="S36" s="100"/>
      <c r="T36" s="9"/>
      <c r="U36" s="15"/>
      <c r="V36" s="9"/>
      <c r="W36" s="9"/>
      <c r="X36" s="9"/>
      <c r="Y36" s="9"/>
      <c r="Z36" s="9"/>
      <c r="AA36" s="9"/>
      <c r="AB36" s="9"/>
      <c r="AC36" s="9"/>
    </row>
    <row r="37" spans="1:29" ht="18" customHeight="1" thickBot="1" x14ac:dyDescent="0.3">
      <c r="A37" s="101" t="str">
        <f>'Кабельные вводы'!P17</f>
        <v>-</v>
      </c>
      <c r="B37" s="260"/>
      <c r="C37" s="261"/>
      <c r="D37" s="262"/>
      <c r="E37" s="254" t="str">
        <f>'Кабельные вводы'!Q17</f>
        <v>-</v>
      </c>
      <c r="F37" s="255"/>
      <c r="G37" s="256"/>
      <c r="H37" s="257"/>
      <c r="I37" s="258"/>
      <c r="J37" s="258"/>
      <c r="K37" s="258"/>
      <c r="L37" s="259"/>
      <c r="M37" s="263" t="str">
        <f>'Кабельные вводы'!R17</f>
        <v>-</v>
      </c>
      <c r="N37" s="264"/>
      <c r="O37" s="265"/>
      <c r="P37" s="212" t="str">
        <f>'Кабельные вводы'!S17</f>
        <v>-</v>
      </c>
      <c r="Q37" s="214"/>
      <c r="R37" s="100"/>
      <c r="S37" s="100"/>
      <c r="T37" s="9"/>
      <c r="U37" s="15"/>
      <c r="V37" s="9"/>
      <c r="W37" s="9"/>
      <c r="X37" s="9"/>
      <c r="Y37" s="9"/>
      <c r="Z37" s="9"/>
      <c r="AA37" s="9"/>
      <c r="AB37" s="9"/>
      <c r="AC37" s="9"/>
    </row>
    <row r="38" spans="1:29" ht="18" customHeight="1" thickBot="1" x14ac:dyDescent="0.3">
      <c r="A38" s="101" t="str">
        <f>'Кабельные вводы'!P18</f>
        <v>-</v>
      </c>
      <c r="B38" s="260"/>
      <c r="C38" s="261"/>
      <c r="D38" s="262"/>
      <c r="E38" s="254" t="str">
        <f>'Кабельные вводы'!Q18</f>
        <v>-</v>
      </c>
      <c r="F38" s="255"/>
      <c r="G38" s="256"/>
      <c r="H38" s="257"/>
      <c r="I38" s="258"/>
      <c r="J38" s="258"/>
      <c r="K38" s="258"/>
      <c r="L38" s="259"/>
      <c r="M38" s="263" t="str">
        <f>'Кабельные вводы'!R18</f>
        <v>-</v>
      </c>
      <c r="N38" s="264"/>
      <c r="O38" s="265"/>
      <c r="P38" s="212" t="str">
        <f>'Кабельные вводы'!S18</f>
        <v>-</v>
      </c>
      <c r="Q38" s="214"/>
      <c r="R38" s="100"/>
      <c r="S38" s="103"/>
      <c r="T38" s="15"/>
      <c r="U38" s="15"/>
      <c r="V38" s="9"/>
      <c r="W38" s="9"/>
      <c r="X38" s="9"/>
      <c r="Y38" s="9"/>
      <c r="Z38" s="9"/>
      <c r="AA38" s="9"/>
      <c r="AB38" s="9"/>
      <c r="AC38" s="9"/>
    </row>
    <row r="39" spans="1:29" ht="18" customHeight="1" x14ac:dyDescent="0.25">
      <c r="A39" s="266" t="s">
        <v>97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103"/>
      <c r="S39" s="103"/>
      <c r="T39" s="15"/>
      <c r="U39" s="15"/>
      <c r="V39" s="9"/>
      <c r="W39" s="9"/>
      <c r="X39" s="9"/>
      <c r="Y39" s="9"/>
      <c r="Z39" s="9"/>
      <c r="AA39" s="9"/>
      <c r="AB39" s="9"/>
      <c r="AC39" s="9"/>
    </row>
    <row r="40" spans="1:29" ht="27" customHeight="1" thickBot="1" x14ac:dyDescent="0.3">
      <c r="A40" s="266"/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103"/>
      <c r="S40" s="103"/>
      <c r="T40" s="15"/>
      <c r="U40" s="15"/>
      <c r="V40" s="9"/>
      <c r="W40" s="9"/>
      <c r="X40" s="9"/>
      <c r="Y40" s="9"/>
      <c r="Z40" s="9"/>
      <c r="AA40" s="9"/>
      <c r="AB40" s="9"/>
      <c r="AC40" s="9"/>
    </row>
    <row r="41" spans="1:29" ht="18" customHeight="1" thickBot="1" x14ac:dyDescent="0.3">
      <c r="A41" s="263" t="s">
        <v>119</v>
      </c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5"/>
      <c r="M41" s="123"/>
      <c r="N41" s="123"/>
      <c r="O41" s="123"/>
      <c r="P41" s="123"/>
      <c r="Q41" s="123"/>
      <c r="R41" s="103"/>
      <c r="S41" s="103"/>
      <c r="T41" s="15"/>
      <c r="U41" s="15"/>
      <c r="V41" s="9"/>
      <c r="W41" s="9"/>
      <c r="X41" s="9"/>
      <c r="Y41" s="9"/>
      <c r="Z41" s="9"/>
      <c r="AA41" s="9"/>
      <c r="AB41" s="9"/>
      <c r="AC41" s="9"/>
    </row>
    <row r="42" spans="1:29" ht="18" customHeight="1" x14ac:dyDescent="0.25">
      <c r="A42" s="279" t="str">
        <f>'Кабельные вводы'!G79</f>
        <v>-</v>
      </c>
      <c r="B42" s="280"/>
      <c r="C42" s="280"/>
      <c r="D42" s="280"/>
      <c r="E42" s="281"/>
      <c r="F42" s="288"/>
      <c r="G42" s="289"/>
      <c r="H42" s="289"/>
      <c r="I42" s="289"/>
      <c r="J42" s="289"/>
      <c r="K42" s="289"/>
      <c r="L42" s="290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8" customHeight="1" x14ac:dyDescent="0.25">
      <c r="A43" s="282" t="str">
        <f>'Кабельные вводы'!G80</f>
        <v>-</v>
      </c>
      <c r="B43" s="283"/>
      <c r="C43" s="283"/>
      <c r="D43" s="283"/>
      <c r="E43" s="284"/>
      <c r="F43" s="291"/>
      <c r="G43" s="292"/>
      <c r="H43" s="292"/>
      <c r="I43" s="292"/>
      <c r="J43" s="292"/>
      <c r="K43" s="292"/>
      <c r="L43" s="293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8" customHeight="1" x14ac:dyDescent="0.25">
      <c r="A44" s="282" t="str">
        <f>'Кабельные вводы'!G81</f>
        <v>-</v>
      </c>
      <c r="B44" s="283"/>
      <c r="C44" s="283"/>
      <c r="D44" s="283"/>
      <c r="E44" s="284"/>
      <c r="F44" s="291"/>
      <c r="G44" s="292"/>
      <c r="H44" s="292"/>
      <c r="I44" s="292"/>
      <c r="J44" s="292"/>
      <c r="K44" s="292"/>
      <c r="L44" s="293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8" customHeight="1" x14ac:dyDescent="0.25">
      <c r="A45" s="282" t="str">
        <f>'Кабельные вводы'!G82</f>
        <v>-</v>
      </c>
      <c r="B45" s="283"/>
      <c r="C45" s="283"/>
      <c r="D45" s="283"/>
      <c r="E45" s="284"/>
      <c r="F45" s="291"/>
      <c r="G45" s="292"/>
      <c r="H45" s="292"/>
      <c r="I45" s="292"/>
      <c r="J45" s="292"/>
      <c r="K45" s="292"/>
      <c r="L45" s="293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8" customHeight="1" x14ac:dyDescent="0.25">
      <c r="A46" s="282" t="str">
        <f>'Кабельные вводы'!G83</f>
        <v>-</v>
      </c>
      <c r="B46" s="283"/>
      <c r="C46" s="283"/>
      <c r="D46" s="283"/>
      <c r="E46" s="284"/>
      <c r="F46" s="291"/>
      <c r="G46" s="292"/>
      <c r="H46" s="292"/>
      <c r="I46" s="292"/>
      <c r="J46" s="292"/>
      <c r="K46" s="292"/>
      <c r="L46" s="293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8" customHeight="1" thickBot="1" x14ac:dyDescent="0.3">
      <c r="A47" s="285" t="str">
        <f>'Кабельные вводы'!G84</f>
        <v>-</v>
      </c>
      <c r="B47" s="286"/>
      <c r="C47" s="286"/>
      <c r="D47" s="286"/>
      <c r="E47" s="287"/>
      <c r="F47" s="320"/>
      <c r="G47" s="321"/>
      <c r="H47" s="321"/>
      <c r="I47" s="321"/>
      <c r="J47" s="321"/>
      <c r="K47" s="321"/>
      <c r="L47" s="322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8" customHeight="1" thickBot="1" x14ac:dyDescent="0.3">
      <c r="A48" s="106"/>
      <c r="B48" s="106"/>
      <c r="C48" s="106"/>
      <c r="D48" s="106"/>
      <c r="E48" s="106"/>
      <c r="F48" s="107"/>
      <c r="G48" s="107"/>
      <c r="H48" s="107"/>
      <c r="I48" s="107"/>
      <c r="J48" s="107"/>
      <c r="K48" s="107"/>
      <c r="L48" s="107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8" customHeight="1" thickBot="1" x14ac:dyDescent="0.3">
      <c r="A49" s="215" t="s">
        <v>79</v>
      </c>
      <c r="B49" s="316" t="s">
        <v>87</v>
      </c>
      <c r="C49" s="314"/>
      <c r="D49" s="314"/>
      <c r="E49" s="314"/>
      <c r="F49" s="314"/>
      <c r="G49" s="314"/>
      <c r="H49" s="314"/>
      <c r="I49" s="314"/>
      <c r="J49" s="314"/>
      <c r="K49" s="314"/>
      <c r="L49" s="315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8" customHeight="1" thickBot="1" x14ac:dyDescent="0.3">
      <c r="A50" s="216"/>
      <c r="B50" s="313" t="s">
        <v>93</v>
      </c>
      <c r="C50" s="315"/>
      <c r="D50" s="313" t="s">
        <v>94</v>
      </c>
      <c r="E50" s="314"/>
      <c r="F50" s="315"/>
      <c r="G50" s="313" t="s">
        <v>95</v>
      </c>
      <c r="H50" s="314"/>
      <c r="I50" s="315"/>
      <c r="J50" s="313" t="s">
        <v>96</v>
      </c>
      <c r="K50" s="314"/>
      <c r="L50" s="315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8" customHeight="1" x14ac:dyDescent="0.25">
      <c r="A51" s="104" t="str">
        <f>IF('Кабельные вводы'!K13=7,"-",'Кабельные вводы'!K13)</f>
        <v>-</v>
      </c>
      <c r="B51" s="317"/>
      <c r="C51" s="319"/>
      <c r="D51" s="317"/>
      <c r="E51" s="318"/>
      <c r="F51" s="319"/>
      <c r="G51" s="317"/>
      <c r="H51" s="318"/>
      <c r="I51" s="319"/>
      <c r="J51" s="317"/>
      <c r="K51" s="318"/>
      <c r="L51" s="31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8" customHeight="1" x14ac:dyDescent="0.25">
      <c r="A52" s="105" t="str">
        <f>IF('Кабельные вводы'!K14=7,"-",'Кабельные вводы'!K14)</f>
        <v>-</v>
      </c>
      <c r="B52" s="267"/>
      <c r="C52" s="269"/>
      <c r="D52" s="267"/>
      <c r="E52" s="268"/>
      <c r="F52" s="269"/>
      <c r="G52" s="267"/>
      <c r="H52" s="268"/>
      <c r="I52" s="269"/>
      <c r="J52" s="267"/>
      <c r="K52" s="268"/>
      <c r="L52" s="26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8" customHeight="1" x14ac:dyDescent="0.25">
      <c r="A53" s="105" t="str">
        <f>IF('Кабельные вводы'!K15=7,"-",'Кабельные вводы'!K15)</f>
        <v>-</v>
      </c>
      <c r="B53" s="267"/>
      <c r="C53" s="269"/>
      <c r="D53" s="267"/>
      <c r="E53" s="268"/>
      <c r="F53" s="269"/>
      <c r="G53" s="267"/>
      <c r="H53" s="268"/>
      <c r="I53" s="269"/>
      <c r="J53" s="267"/>
      <c r="K53" s="268"/>
      <c r="L53" s="26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8" customHeight="1" x14ac:dyDescent="0.25">
      <c r="A54" s="105" t="str">
        <f>IF('Кабельные вводы'!K16=7,"-",'Кабельные вводы'!K16)</f>
        <v>-</v>
      </c>
      <c r="B54" s="267"/>
      <c r="C54" s="269"/>
      <c r="D54" s="267"/>
      <c r="E54" s="268"/>
      <c r="F54" s="269"/>
      <c r="G54" s="267"/>
      <c r="H54" s="268"/>
      <c r="I54" s="269"/>
      <c r="J54" s="267"/>
      <c r="K54" s="268"/>
      <c r="L54" s="26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8" customHeight="1" x14ac:dyDescent="0.25">
      <c r="A55" s="105" t="str">
        <f>IF('Кабельные вводы'!K17=7,"-",'Кабельные вводы'!K17)</f>
        <v>-</v>
      </c>
      <c r="B55" s="267"/>
      <c r="C55" s="269"/>
      <c r="D55" s="267"/>
      <c r="E55" s="268"/>
      <c r="F55" s="269"/>
      <c r="G55" s="267"/>
      <c r="H55" s="268"/>
      <c r="I55" s="269"/>
      <c r="J55" s="267"/>
      <c r="K55" s="268"/>
      <c r="L55" s="26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8" customHeight="1" thickBot="1" x14ac:dyDescent="0.3">
      <c r="A56" s="143" t="str">
        <f>IF('Кабельные вводы'!K18=7,"-",'Кабельные вводы'!K18)</f>
        <v>-</v>
      </c>
      <c r="B56" s="276"/>
      <c r="C56" s="278"/>
      <c r="D56" s="276"/>
      <c r="E56" s="277"/>
      <c r="F56" s="278"/>
      <c r="G56" s="276"/>
      <c r="H56" s="277"/>
      <c r="I56" s="278"/>
      <c r="J56" s="276"/>
      <c r="K56" s="277"/>
      <c r="L56" s="278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8" customHeight="1" thickBo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8" customHeight="1" x14ac:dyDescent="0.25">
      <c r="A58" s="176" t="s">
        <v>12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8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8" customHeight="1" thickBot="1" x14ac:dyDescent="0.3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1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8" customHeight="1" x14ac:dyDescent="0.25">
      <c r="A60" s="303" t="str">
        <f>IF(Клеммы!J31="???",Клеммы!L20,IF(NOT(Клеммы!A59="Норма"),Клеммы!I20,IF('Кабельные вводы'!R47="X",'Кабельные вводы'!J28,IF('Кабельные вводы'!R48="Х",'Кабельные вводы'!M28,IF('Кабельные вводы'!R50="Х",'Кабельные вводы'!G28,IF(NOT('Кабельные вводы'!N87=1),'Кабельные вводы'!S28,CONCATENATE(I8,Клеммы!A63," - ",'Кабельные вводы'!A71," ",Габариты!N4," , ","ЦКЛГ.685631.000 ТУ","  ",Клеммы!C87," ",'Кабельные вводы'!A98," ",Клеммы!A82)))))))</f>
        <v xml:space="preserve">ККВ-е-0 -  ЦКЛГ.685631.001 , ЦКЛГ.685631.000 ТУ    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5"/>
      <c r="T60" s="17"/>
      <c r="U60" s="17"/>
      <c r="V60" s="9"/>
      <c r="W60" s="9"/>
      <c r="X60" s="9"/>
      <c r="Y60" s="9"/>
      <c r="Z60" s="9"/>
      <c r="AA60" s="9"/>
      <c r="AB60" s="9"/>
      <c r="AC60" s="9"/>
    </row>
    <row r="61" spans="1:29" ht="18" customHeight="1" x14ac:dyDescent="0.25">
      <c r="A61" s="306"/>
      <c r="B61" s="307"/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8"/>
      <c r="T61" s="18"/>
      <c r="U61" s="18"/>
      <c r="V61" s="18"/>
      <c r="W61" s="18"/>
      <c r="X61" s="18"/>
      <c r="Y61" s="9"/>
      <c r="Z61" s="9"/>
      <c r="AA61" s="9"/>
      <c r="AB61" s="9"/>
      <c r="AC61" s="9"/>
    </row>
    <row r="62" spans="1:29" ht="18" customHeight="1" x14ac:dyDescent="0.25">
      <c r="A62" s="306"/>
      <c r="B62" s="307"/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8"/>
      <c r="T62" s="19"/>
      <c r="U62" s="19"/>
      <c r="V62" s="9"/>
      <c r="W62" s="9"/>
      <c r="X62" s="9"/>
      <c r="Y62" s="9"/>
      <c r="Z62" s="9"/>
      <c r="AA62" s="9"/>
      <c r="AB62" s="9"/>
      <c r="AC62" s="9"/>
    </row>
    <row r="63" spans="1:29" ht="18" customHeight="1" x14ac:dyDescent="0.25">
      <c r="A63" s="306"/>
      <c r="B63" s="307"/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8"/>
      <c r="T63" s="15"/>
      <c r="U63" s="15"/>
      <c r="V63" s="9"/>
      <c r="W63" s="9"/>
      <c r="X63" s="9"/>
      <c r="Y63" s="9"/>
      <c r="Z63" s="9"/>
      <c r="AA63" s="9"/>
      <c r="AB63" s="9"/>
      <c r="AC63" s="9"/>
    </row>
    <row r="64" spans="1:29" ht="18" customHeight="1" thickBot="1" x14ac:dyDescent="0.3">
      <c r="A64" s="309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1"/>
      <c r="T64" s="15"/>
      <c r="U64" s="15"/>
      <c r="V64" s="9"/>
      <c r="W64" s="9"/>
      <c r="X64" s="9"/>
      <c r="Y64" s="9"/>
      <c r="Z64" s="9"/>
      <c r="AA64" s="9"/>
      <c r="AB64" s="9"/>
      <c r="AC64" s="9"/>
    </row>
    <row r="65" spans="1:29" ht="18" customHeight="1" x14ac:dyDescent="0.25">
      <c r="A65" s="97"/>
      <c r="B65" s="14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15"/>
      <c r="U65" s="15"/>
      <c r="V65" s="9"/>
      <c r="W65" s="9"/>
      <c r="X65" s="9"/>
      <c r="Y65" s="9"/>
      <c r="Z65" s="9"/>
      <c r="AA65" s="9"/>
      <c r="AB65" s="9"/>
      <c r="AC65" s="9"/>
    </row>
    <row r="66" spans="1:29" ht="18" customHeight="1" x14ac:dyDescent="0.25">
      <c r="A66" s="299" t="s">
        <v>160</v>
      </c>
      <c r="B66" s="299"/>
      <c r="C66" s="299"/>
      <c r="D66" s="299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14"/>
      <c r="U66" s="14"/>
      <c r="V66" s="14"/>
      <c r="W66" s="14"/>
      <c r="X66" s="14"/>
      <c r="Y66" s="14"/>
      <c r="Z66" s="14"/>
      <c r="AA66" s="14"/>
      <c r="AB66" s="9"/>
      <c r="AC66" s="9"/>
    </row>
    <row r="67" spans="1:29" ht="18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9"/>
      <c r="AC67" s="9"/>
    </row>
    <row r="68" spans="1:29" ht="18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9"/>
      <c r="AC68" s="9"/>
    </row>
    <row r="69" spans="1:29" ht="18" customHeight="1" x14ac:dyDescent="0.25">
      <c r="A69" s="300"/>
      <c r="B69" s="300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14"/>
      <c r="U69" s="14"/>
      <c r="V69" s="14"/>
      <c r="W69" s="14"/>
      <c r="X69" s="14"/>
      <c r="Y69" s="14"/>
      <c r="Z69" s="14"/>
      <c r="AA69" s="14"/>
      <c r="AB69" s="9"/>
      <c r="AC69" s="9"/>
    </row>
    <row r="70" spans="1:29" ht="18" customHeight="1" x14ac:dyDescent="0.25">
      <c r="A70" s="300"/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14"/>
      <c r="U70" s="14"/>
      <c r="V70" s="14"/>
      <c r="W70" s="14"/>
      <c r="X70" s="14"/>
      <c r="Y70" s="14"/>
      <c r="Z70" s="14"/>
      <c r="AA70" s="14"/>
      <c r="AB70" s="9"/>
      <c r="AC70" s="9"/>
    </row>
    <row r="71" spans="1:29" ht="18" customHeight="1" x14ac:dyDescent="0.25">
      <c r="A71" s="300"/>
      <c r="B71" s="300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14"/>
      <c r="U71" s="14"/>
      <c r="V71" s="14"/>
      <c r="W71" s="14"/>
      <c r="X71" s="14"/>
      <c r="Y71" s="14"/>
      <c r="Z71" s="14"/>
      <c r="AA71" s="14"/>
      <c r="AB71" s="9"/>
      <c r="AC71" s="9"/>
    </row>
    <row r="72" spans="1:29" ht="18" customHeight="1" x14ac:dyDescent="0.25">
      <c r="A72" s="300"/>
      <c r="B72" s="300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14"/>
      <c r="U72" s="14"/>
      <c r="V72" s="14"/>
      <c r="W72" s="14"/>
      <c r="X72" s="14"/>
      <c r="Y72" s="14"/>
      <c r="Z72" s="14"/>
      <c r="AA72" s="14"/>
      <c r="AB72" s="9"/>
      <c r="AC72" s="9"/>
    </row>
    <row r="73" spans="1:29" ht="18" customHeight="1" x14ac:dyDescent="0.25">
      <c r="A73" s="300"/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14"/>
      <c r="U73" s="14"/>
      <c r="V73" s="14"/>
      <c r="W73" s="14"/>
      <c r="X73" s="14"/>
      <c r="Y73" s="14"/>
      <c r="Z73" s="14"/>
      <c r="AA73" s="14"/>
      <c r="AB73" s="9"/>
      <c r="AC73" s="9"/>
    </row>
    <row r="74" spans="1:29" ht="18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9"/>
      <c r="AC74" s="9"/>
    </row>
    <row r="75" spans="1:29" ht="18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9"/>
      <c r="AC75" s="9"/>
    </row>
    <row r="76" spans="1:29" ht="18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9"/>
      <c r="AC76" s="9"/>
    </row>
    <row r="77" spans="1:29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AB77" s="9"/>
      <c r="AC77" s="9"/>
    </row>
    <row r="78" spans="1:29" ht="18" customHeight="1" x14ac:dyDescent="0.25">
      <c r="A78" s="1"/>
      <c r="B78" s="1"/>
      <c r="C78" s="1"/>
      <c r="D78" s="1"/>
      <c r="E78" s="1"/>
      <c r="F78" s="4"/>
      <c r="G78" s="4"/>
      <c r="H78" s="4"/>
      <c r="I78" s="4"/>
      <c r="J78" s="4"/>
      <c r="K78" s="4"/>
      <c r="L78" s="7"/>
      <c r="M78" s="7"/>
      <c r="N78" s="7"/>
      <c r="O78" s="7"/>
      <c r="P78" s="7"/>
      <c r="Q78" s="1"/>
      <c r="R78" s="1"/>
      <c r="S78" s="1"/>
      <c r="T78" s="1"/>
      <c r="U78" s="1"/>
      <c r="V78" s="1"/>
      <c r="W78" s="1"/>
      <c r="X78" s="1"/>
      <c r="Y78" s="1"/>
      <c r="AB78" s="9"/>
      <c r="AC78" s="9"/>
    </row>
    <row r="79" spans="1:29" ht="18" customHeight="1" x14ac:dyDescent="0.25">
      <c r="A79" s="4"/>
      <c r="B79" s="6"/>
      <c r="C79" s="6"/>
      <c r="D79" s="6"/>
      <c r="E79" s="6"/>
      <c r="F79" s="6"/>
      <c r="G79" s="6"/>
      <c r="H79" s="6"/>
      <c r="I79" s="6"/>
      <c r="J79" s="6"/>
      <c r="K79" s="6"/>
      <c r="L79" s="7"/>
      <c r="M79" s="7"/>
      <c r="N79" s="7"/>
      <c r="O79" s="7"/>
      <c r="P79" s="7"/>
      <c r="Q79" s="1"/>
      <c r="R79" s="1"/>
      <c r="S79" s="1"/>
      <c r="T79" s="1"/>
      <c r="U79" s="1"/>
      <c r="V79" s="1"/>
      <c r="W79" s="1"/>
      <c r="X79" s="1"/>
      <c r="Y79" s="1"/>
      <c r="AB79" s="9"/>
      <c r="AC79" s="9"/>
    </row>
    <row r="80" spans="1:29" ht="18" customHeight="1" x14ac:dyDescent="0.25">
      <c r="A80" s="4"/>
      <c r="B80" s="6"/>
      <c r="C80" s="6"/>
      <c r="D80" s="6"/>
      <c r="E80" s="6"/>
      <c r="F80" s="6"/>
      <c r="G80" s="6"/>
      <c r="H80" s="6"/>
      <c r="I80" s="6"/>
      <c r="J80" s="6"/>
      <c r="K80" s="6"/>
      <c r="L80" s="7"/>
      <c r="M80" s="7"/>
      <c r="N80" s="7"/>
      <c r="O80" s="7"/>
      <c r="P80" s="7"/>
      <c r="Q80" s="1"/>
      <c r="R80" s="1"/>
      <c r="S80" s="1"/>
      <c r="T80" s="1"/>
      <c r="U80" s="1"/>
      <c r="V80" s="1"/>
      <c r="W80" s="1"/>
      <c r="X80" s="1"/>
      <c r="Y80" s="1"/>
      <c r="AB80" s="9"/>
      <c r="AC80" s="9"/>
    </row>
    <row r="81" spans="1:29" ht="18" customHeight="1" x14ac:dyDescent="0.25">
      <c r="A81" s="4"/>
      <c r="B81" s="2"/>
      <c r="C81" s="2"/>
      <c r="D81" s="2"/>
      <c r="E81" s="2"/>
      <c r="F81" s="2"/>
      <c r="G81" s="2"/>
      <c r="H81" s="5"/>
      <c r="I81" s="5"/>
      <c r="J81" s="5"/>
      <c r="K81" s="5"/>
      <c r="L81" s="7"/>
      <c r="M81" s="7"/>
      <c r="N81" s="7"/>
      <c r="O81" s="7"/>
      <c r="P81" s="7"/>
      <c r="Q81" s="1"/>
      <c r="R81" s="1"/>
      <c r="S81" s="1"/>
      <c r="T81" s="1"/>
      <c r="U81" s="1"/>
      <c r="V81" s="1"/>
      <c r="W81" s="1"/>
      <c r="X81" s="1"/>
      <c r="Y81" s="1"/>
      <c r="AB81" s="9"/>
      <c r="AC81" s="9"/>
    </row>
    <row r="82" spans="1:29" ht="18" customHeight="1" x14ac:dyDescent="0.25">
      <c r="A82" s="4"/>
      <c r="B82" s="2"/>
      <c r="C82" s="2"/>
      <c r="D82" s="2"/>
      <c r="E82" s="2"/>
      <c r="F82" s="2"/>
      <c r="G82" s="2"/>
      <c r="H82" s="5"/>
      <c r="I82" s="5"/>
      <c r="J82" s="5"/>
      <c r="K82" s="5"/>
      <c r="L82" s="7"/>
      <c r="M82" s="7"/>
      <c r="N82" s="7"/>
      <c r="O82" s="7"/>
      <c r="P82" s="7"/>
      <c r="Q82" s="1"/>
      <c r="R82" s="1"/>
      <c r="S82" s="1"/>
      <c r="T82" s="1"/>
      <c r="U82" s="1"/>
      <c r="V82" s="1"/>
      <c r="W82" s="1"/>
      <c r="X82" s="1"/>
      <c r="Y82" s="1"/>
      <c r="AB82" s="9"/>
      <c r="AC82" s="9"/>
    </row>
    <row r="83" spans="1:29" ht="18" customHeight="1" x14ac:dyDescent="0.25">
      <c r="A83" s="4"/>
      <c r="B83" s="2"/>
      <c r="C83" s="2"/>
      <c r="D83" s="2"/>
      <c r="E83" s="2"/>
      <c r="F83" s="2"/>
      <c r="G83" s="2"/>
      <c r="H83" s="6"/>
      <c r="I83" s="6"/>
      <c r="J83" s="6"/>
      <c r="K83" s="6"/>
      <c r="L83" s="7"/>
      <c r="M83" s="7"/>
      <c r="N83" s="7"/>
      <c r="O83" s="7"/>
      <c r="P83" s="7"/>
      <c r="Q83" s="1"/>
      <c r="R83" s="1"/>
      <c r="S83" s="1"/>
      <c r="T83" s="1"/>
      <c r="U83" s="1"/>
      <c r="V83" s="1"/>
      <c r="W83" s="1"/>
      <c r="X83" s="1"/>
      <c r="Y83" s="1"/>
      <c r="AB83" s="9"/>
      <c r="AC83" s="9"/>
    </row>
    <row r="84" spans="1:29" ht="15" customHeight="1" x14ac:dyDescent="0.25">
      <c r="A84" s="4"/>
      <c r="B84" s="2"/>
      <c r="C84" s="2"/>
      <c r="D84" s="2"/>
      <c r="E84" s="2"/>
      <c r="F84" s="2"/>
      <c r="G84" s="2"/>
      <c r="H84" s="6"/>
      <c r="I84" s="6"/>
      <c r="J84" s="6"/>
      <c r="K84" s="6"/>
      <c r="L84" s="7"/>
      <c r="M84" s="7"/>
      <c r="N84" s="7"/>
      <c r="O84" s="7"/>
      <c r="P84" s="7"/>
      <c r="Q84" s="1"/>
      <c r="R84" s="1"/>
      <c r="S84" s="1"/>
      <c r="T84" s="1"/>
      <c r="U84" s="1"/>
      <c r="V84" s="1"/>
      <c r="W84" s="1"/>
      <c r="X84" s="1"/>
      <c r="Y84" s="1"/>
      <c r="AB84" s="9"/>
      <c r="AC84" s="9"/>
    </row>
    <row r="85" spans="1:29" ht="15" customHeight="1" x14ac:dyDescent="0.25">
      <c r="A85" s="4"/>
      <c r="B85" s="2"/>
      <c r="C85" s="2"/>
      <c r="D85" s="2"/>
      <c r="E85" s="2"/>
      <c r="F85" s="2"/>
      <c r="G85" s="2"/>
      <c r="H85" s="6"/>
      <c r="I85" s="6"/>
      <c r="J85" s="6"/>
      <c r="K85" s="6"/>
      <c r="L85" s="7"/>
      <c r="M85" s="7"/>
      <c r="N85" s="7"/>
      <c r="O85" s="7"/>
      <c r="P85" s="7"/>
      <c r="Q85" s="1"/>
      <c r="R85" s="1"/>
      <c r="S85" s="1"/>
      <c r="T85" s="1"/>
      <c r="U85" s="1"/>
      <c r="V85" s="1"/>
      <c r="W85" s="1"/>
      <c r="X85" s="1"/>
      <c r="Y85" s="1"/>
      <c r="AB85" s="9"/>
      <c r="AC85" s="9"/>
    </row>
    <row r="86" spans="1:29" ht="15" customHeight="1" x14ac:dyDescent="0.25">
      <c r="A86" s="4"/>
      <c r="B86" s="2"/>
      <c r="C86" s="2"/>
      <c r="D86" s="2"/>
      <c r="E86" s="2"/>
      <c r="F86" s="2"/>
      <c r="G86" s="2"/>
      <c r="H86" s="6"/>
      <c r="I86" s="6"/>
      <c r="J86" s="6"/>
      <c r="K86" s="6"/>
      <c r="L86" s="7"/>
      <c r="M86" s="7"/>
      <c r="N86" s="7"/>
      <c r="O86" s="7"/>
      <c r="P86" s="7"/>
      <c r="Q86" s="1"/>
      <c r="R86" s="1"/>
      <c r="S86" s="1"/>
      <c r="T86" s="1"/>
      <c r="U86" s="1"/>
      <c r="V86" s="1"/>
      <c r="W86" s="1"/>
      <c r="X86" s="1"/>
      <c r="Y86" s="1"/>
    </row>
    <row r="87" spans="1:29" ht="15" customHeight="1" x14ac:dyDescent="0.25">
      <c r="A87" s="4"/>
      <c r="B87" s="2"/>
      <c r="C87" s="2"/>
      <c r="D87" s="2"/>
      <c r="E87" s="2"/>
      <c r="F87" s="2"/>
      <c r="G87" s="2"/>
      <c r="H87" s="6"/>
      <c r="I87" s="6"/>
      <c r="J87" s="6"/>
      <c r="K87" s="6"/>
      <c r="L87" s="7"/>
      <c r="M87" s="7"/>
      <c r="N87" s="7"/>
      <c r="O87" s="7"/>
      <c r="P87" s="7"/>
      <c r="Q87" s="1"/>
      <c r="R87" s="1"/>
      <c r="S87" s="1"/>
      <c r="T87" s="1"/>
      <c r="U87" s="1"/>
      <c r="V87" s="1"/>
      <c r="W87" s="1"/>
      <c r="X87" s="1"/>
      <c r="Y87" s="1"/>
    </row>
    <row r="88" spans="1:29" ht="15" customHeight="1" x14ac:dyDescent="0.25">
      <c r="A88" s="4"/>
      <c r="B88" s="2"/>
      <c r="C88" s="2"/>
      <c r="D88" s="2"/>
      <c r="E88" s="2"/>
      <c r="F88" s="2"/>
      <c r="G88" s="2"/>
      <c r="H88" s="6"/>
      <c r="I88" s="6"/>
      <c r="J88" s="6"/>
      <c r="K88" s="6"/>
      <c r="L88" s="4"/>
      <c r="M88" s="4"/>
      <c r="N88" s="4"/>
      <c r="O88" s="4"/>
      <c r="P88" s="4"/>
    </row>
    <row r="89" spans="1:29" ht="15" customHeight="1" x14ac:dyDescent="0.25">
      <c r="A89" s="4"/>
      <c r="B89" s="2"/>
      <c r="C89" s="2"/>
      <c r="D89" s="2"/>
      <c r="E89" s="2"/>
      <c r="F89" s="2"/>
      <c r="G89" s="2"/>
      <c r="H89" s="6"/>
      <c r="I89" s="6"/>
      <c r="J89" s="6"/>
      <c r="K89" s="6"/>
      <c r="L89" s="4"/>
      <c r="M89" s="4"/>
      <c r="N89" s="4"/>
      <c r="O89" s="4"/>
      <c r="P89" s="4"/>
    </row>
    <row r="90" spans="1:29" ht="15" customHeight="1" x14ac:dyDescent="0.25">
      <c r="A90" s="4"/>
      <c r="B90" s="2"/>
      <c r="C90" s="2"/>
      <c r="D90" s="2"/>
      <c r="E90" s="2"/>
      <c r="F90" s="2"/>
      <c r="G90" s="2"/>
      <c r="H90" s="6"/>
      <c r="I90" s="6"/>
      <c r="J90" s="6"/>
      <c r="K90" s="6"/>
      <c r="L90" s="4"/>
      <c r="M90" s="4"/>
      <c r="N90" s="4"/>
      <c r="O90" s="4"/>
      <c r="P90" s="4"/>
    </row>
    <row r="91" spans="1:29" ht="15" customHeight="1" x14ac:dyDescent="0.25">
      <c r="A91" s="4"/>
      <c r="B91" s="2"/>
      <c r="C91" s="2"/>
      <c r="D91" s="2"/>
      <c r="E91" s="2"/>
      <c r="F91" s="2"/>
      <c r="G91" s="2"/>
      <c r="H91" s="6"/>
      <c r="I91" s="6"/>
      <c r="J91" s="6"/>
      <c r="K91" s="6"/>
      <c r="L91" s="4"/>
      <c r="M91" s="4"/>
      <c r="N91" s="4"/>
      <c r="O91" s="4"/>
      <c r="P91" s="4"/>
    </row>
    <row r="92" spans="1:29" ht="15" customHeight="1" x14ac:dyDescent="0.25">
      <c r="A92" s="4"/>
      <c r="B92" s="2"/>
      <c r="C92" s="2"/>
      <c r="D92" s="2"/>
      <c r="E92" s="2"/>
      <c r="F92" s="2"/>
      <c r="G92" s="2"/>
      <c r="H92" s="6"/>
      <c r="I92" s="6"/>
      <c r="J92" s="6"/>
      <c r="K92" s="6"/>
      <c r="L92" s="4"/>
      <c r="M92" s="4"/>
      <c r="N92" s="4"/>
      <c r="O92" s="4"/>
      <c r="P92" s="4"/>
    </row>
    <row r="93" spans="1:29" ht="15" customHeight="1" x14ac:dyDescent="0.25">
      <c r="A93" s="4"/>
      <c r="B93" s="2"/>
      <c r="C93" s="2"/>
      <c r="D93" s="2"/>
      <c r="E93" s="2"/>
      <c r="F93" s="2"/>
      <c r="G93" s="2"/>
      <c r="H93" s="6"/>
      <c r="I93" s="6"/>
      <c r="J93" s="6"/>
      <c r="K93" s="6"/>
      <c r="L93" s="4"/>
      <c r="M93" s="4"/>
      <c r="N93" s="4"/>
      <c r="O93" s="4"/>
      <c r="P93" s="4"/>
    </row>
    <row r="94" spans="1:29" ht="15" customHeight="1" x14ac:dyDescent="0.25">
      <c r="A94" s="4"/>
      <c r="B94" s="2"/>
      <c r="C94" s="2"/>
      <c r="D94" s="2"/>
      <c r="E94" s="2"/>
      <c r="F94" s="2"/>
      <c r="G94" s="2"/>
      <c r="H94" s="6"/>
      <c r="I94" s="6"/>
      <c r="J94" s="6"/>
      <c r="K94" s="6"/>
      <c r="L94" s="4"/>
      <c r="M94" s="4"/>
      <c r="N94" s="4"/>
      <c r="O94" s="4"/>
      <c r="P94" s="4"/>
    </row>
    <row r="95" spans="1:29" ht="15" customHeight="1" x14ac:dyDescent="0.25">
      <c r="A95" s="4"/>
      <c r="B95" s="2"/>
      <c r="C95" s="2"/>
      <c r="D95" s="2"/>
      <c r="E95" s="2"/>
      <c r="F95" s="2"/>
      <c r="G95" s="2"/>
      <c r="H95" s="6"/>
      <c r="I95" s="6"/>
      <c r="J95" s="6"/>
      <c r="K95" s="6"/>
      <c r="L95" s="4"/>
      <c r="M95" s="4"/>
      <c r="N95" s="4"/>
      <c r="O95" s="4"/>
      <c r="P95" s="4"/>
    </row>
    <row r="96" spans="1:29" ht="15" customHeight="1" x14ac:dyDescent="0.25">
      <c r="A96" s="4"/>
      <c r="B96" s="2"/>
      <c r="C96" s="2"/>
      <c r="D96" s="2"/>
      <c r="E96" s="2"/>
      <c r="F96" s="2"/>
      <c r="G96" s="2"/>
      <c r="H96" s="6"/>
      <c r="I96" s="6"/>
      <c r="J96" s="6"/>
      <c r="K96" s="6"/>
      <c r="L96" s="4"/>
      <c r="M96" s="4"/>
      <c r="N96" s="4"/>
      <c r="O96" s="4"/>
      <c r="P96" s="4"/>
    </row>
    <row r="97" spans="1:16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</sheetData>
  <sheetProtection password="CC57" sheet="1" objects="1" scenarios="1"/>
  <mergeCells count="143">
    <mergeCell ref="A66:S66"/>
    <mergeCell ref="A69:S73"/>
    <mergeCell ref="A23:S24"/>
    <mergeCell ref="A30:M30"/>
    <mergeCell ref="A49:A50"/>
    <mergeCell ref="A60:S64"/>
    <mergeCell ref="A25:K29"/>
    <mergeCell ref="D50:F50"/>
    <mergeCell ref="G50:I50"/>
    <mergeCell ref="J50:L50"/>
    <mergeCell ref="B49:L49"/>
    <mergeCell ref="D51:F51"/>
    <mergeCell ref="G55:I55"/>
    <mergeCell ref="G56:I56"/>
    <mergeCell ref="F45:L45"/>
    <mergeCell ref="F46:L46"/>
    <mergeCell ref="F47:L47"/>
    <mergeCell ref="B36:D36"/>
    <mergeCell ref="E36:G36"/>
    <mergeCell ref="B50:C50"/>
    <mergeCell ref="G51:I51"/>
    <mergeCell ref="J51:L51"/>
    <mergeCell ref="B51:C51"/>
    <mergeCell ref="B37:D37"/>
    <mergeCell ref="B52:C52"/>
    <mergeCell ref="B53:C53"/>
    <mergeCell ref="B54:C54"/>
    <mergeCell ref="B55:C55"/>
    <mergeCell ref="B56:C56"/>
    <mergeCell ref="D52:F52"/>
    <mergeCell ref="D53:F53"/>
    <mergeCell ref="D54:F54"/>
    <mergeCell ref="D55:F55"/>
    <mergeCell ref="G52:I52"/>
    <mergeCell ref="G53:I53"/>
    <mergeCell ref="G54:I54"/>
    <mergeCell ref="A31:A32"/>
    <mergeCell ref="H31:L32"/>
    <mergeCell ref="J56:L56"/>
    <mergeCell ref="D56:F56"/>
    <mergeCell ref="A41:L41"/>
    <mergeCell ref="A42:E42"/>
    <mergeCell ref="A43:E43"/>
    <mergeCell ref="A44:E44"/>
    <mergeCell ref="A45:E45"/>
    <mergeCell ref="A46:E46"/>
    <mergeCell ref="A47:E47"/>
    <mergeCell ref="F42:L42"/>
    <mergeCell ref="F43:L43"/>
    <mergeCell ref="F44:L44"/>
    <mergeCell ref="J52:L52"/>
    <mergeCell ref="J53:L53"/>
    <mergeCell ref="J54:L54"/>
    <mergeCell ref="J55:L55"/>
    <mergeCell ref="E35:G35"/>
    <mergeCell ref="B31:D32"/>
    <mergeCell ref="E31:G32"/>
    <mergeCell ref="A39:Q40"/>
    <mergeCell ref="B33:D33"/>
    <mergeCell ref="E33:G33"/>
    <mergeCell ref="B38:D38"/>
    <mergeCell ref="E38:G38"/>
    <mergeCell ref="M35:O35"/>
    <mergeCell ref="M36:O36"/>
    <mergeCell ref="M37:O37"/>
    <mergeCell ref="P37:Q37"/>
    <mergeCell ref="H37:L37"/>
    <mergeCell ref="M38:O38"/>
    <mergeCell ref="P38:Q38"/>
    <mergeCell ref="H38:L38"/>
    <mergeCell ref="B35:D35"/>
    <mergeCell ref="R15:S18"/>
    <mergeCell ref="M31:O32"/>
    <mergeCell ref="E37:G37"/>
    <mergeCell ref="H33:L33"/>
    <mergeCell ref="B34:D34"/>
    <mergeCell ref="E34:G34"/>
    <mergeCell ref="M34:O34"/>
    <mergeCell ref="P34:Q34"/>
    <mergeCell ref="H34:L34"/>
    <mergeCell ref="P31:Q32"/>
    <mergeCell ref="P33:Q33"/>
    <mergeCell ref="P35:Q35"/>
    <mergeCell ref="H35:L35"/>
    <mergeCell ref="P36:Q36"/>
    <mergeCell ref="H36:L36"/>
    <mergeCell ref="N21:O21"/>
    <mergeCell ref="N22:O22"/>
    <mergeCell ref="R21:S21"/>
    <mergeCell ref="L21:M21"/>
    <mergeCell ref="L22:M22"/>
    <mergeCell ref="L15:M18"/>
    <mergeCell ref="N15:O18"/>
    <mergeCell ref="N19:O19"/>
    <mergeCell ref="M33:O33"/>
    <mergeCell ref="R22:S22"/>
    <mergeCell ref="K15:K18"/>
    <mergeCell ref="E21:G21"/>
    <mergeCell ref="H21:J21"/>
    <mergeCell ref="E22:G22"/>
    <mergeCell ref="B19:D19"/>
    <mergeCell ref="B20:D20"/>
    <mergeCell ref="B21:D21"/>
    <mergeCell ref="B22:D22"/>
    <mergeCell ref="H22:J22"/>
    <mergeCell ref="P21:Q21"/>
    <mergeCell ref="P22:Q22"/>
    <mergeCell ref="R19:S19"/>
    <mergeCell ref="R20:S20"/>
    <mergeCell ref="B18:D18"/>
    <mergeCell ref="H18:J18"/>
    <mergeCell ref="H19:J19"/>
    <mergeCell ref="E18:G18"/>
    <mergeCell ref="L19:M19"/>
    <mergeCell ref="L20:M20"/>
    <mergeCell ref="P19:Q19"/>
    <mergeCell ref="P20:Q20"/>
    <mergeCell ref="E20:G20"/>
    <mergeCell ref="P15:Q18"/>
    <mergeCell ref="B6:H7"/>
    <mergeCell ref="H8:H10"/>
    <mergeCell ref="N20:O20"/>
    <mergeCell ref="A58:S59"/>
    <mergeCell ref="A1:S1"/>
    <mergeCell ref="L8:M11"/>
    <mergeCell ref="N8:P11"/>
    <mergeCell ref="A8:A11"/>
    <mergeCell ref="B8:D10"/>
    <mergeCell ref="E8:G10"/>
    <mergeCell ref="L6:M7"/>
    <mergeCell ref="A2:S3"/>
    <mergeCell ref="A4:S5"/>
    <mergeCell ref="I6:K7"/>
    <mergeCell ref="I8:K11"/>
    <mergeCell ref="B11:D11"/>
    <mergeCell ref="A6:A7"/>
    <mergeCell ref="N6:P7"/>
    <mergeCell ref="E11:G11"/>
    <mergeCell ref="A15:A18"/>
    <mergeCell ref="H20:J20"/>
    <mergeCell ref="B15:J17"/>
    <mergeCell ref="E19:G19"/>
    <mergeCell ref="A12:S14"/>
  </mergeCells>
  <dataValidations count="3">
    <dataValidation type="whole" allowBlank="1" showInputMessage="1" showErrorMessage="1" errorTitle="Сообщение" error="Введите число" promptTitle="Сообщение" prompt="Введите количество требумых клемм" sqref="H19:J22">
      <formula1>1</formula1>
      <formula2>1000</formula2>
    </dataValidation>
    <dataValidation type="whole" allowBlank="1" showInputMessage="1" showErrorMessage="1" errorTitle="Сообщение" error="Введите число" promptTitle="Сообщение" prompt="Введите количество необходимых кабельных вводов" sqref="B51:L57">
      <formula1>1</formula1>
      <formula2>1000</formula2>
    </dataValidation>
    <dataValidation allowBlank="1" showInputMessage="1" showErrorMessage="1" promptTitle="Сообщение" prompt="Укажите дополнительные характеристики выбранного исполнения кабельного ввода" sqref="F42:L47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3</xdr:col>
                    <xdr:colOff>523875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Drop Down 9">
              <controlPr defaultSize="0" autoLine="0" autoPict="0">
                <anchor moveWithCells="1">
                  <from>
                    <xdr:col>1</xdr:col>
                    <xdr:colOff>19050</xdr:colOff>
                    <xdr:row>20</xdr:row>
                    <xdr:rowOff>9525</xdr:rowOff>
                  </from>
                  <to>
                    <xdr:col>3</xdr:col>
                    <xdr:colOff>523875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Drop Down 10">
              <controlPr defaultSize="0" autoLine="0" autoPict="0">
                <anchor moveWithCells="1">
                  <from>
                    <xdr:col>1</xdr:col>
                    <xdr:colOff>19050</xdr:colOff>
                    <xdr:row>21</xdr:row>
                    <xdr:rowOff>0</xdr:rowOff>
                  </from>
                  <to>
                    <xdr:col>3</xdr:col>
                    <xdr:colOff>523875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" name="Drop Down 80">
              <controlPr defaultSize="0" autoLine="0" autoPict="0">
                <anchor moveWithCells="1">
                  <from>
                    <xdr:col>1</xdr:col>
                    <xdr:colOff>9525</xdr:colOff>
                    <xdr:row>32</xdr:row>
                    <xdr:rowOff>9525</xdr:rowOff>
                  </from>
                  <to>
                    <xdr:col>3</xdr:col>
                    <xdr:colOff>514350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" name="Drop Down 84">
              <controlPr defaultSize="0" autoLine="0" autoPict="0">
                <anchor moveWithCells="1">
                  <from>
                    <xdr:col>7</xdr:col>
                    <xdr:colOff>19050</xdr:colOff>
                    <xdr:row>32</xdr:row>
                    <xdr:rowOff>19050</xdr:rowOff>
                  </from>
                  <to>
                    <xdr:col>11</xdr:col>
                    <xdr:colOff>361950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9" name="Drop Down 86">
              <controlPr defaultSize="0" autoLine="0" autoPict="0">
                <anchor moveWithCells="1">
                  <from>
                    <xdr:col>1</xdr:col>
                    <xdr:colOff>9525</xdr:colOff>
                    <xdr:row>33</xdr:row>
                    <xdr:rowOff>9525</xdr:rowOff>
                  </from>
                  <to>
                    <xdr:col>3</xdr:col>
                    <xdr:colOff>514350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0" name="Drop Down 89">
              <controlPr defaultSize="0" autoLine="0" autoPict="0">
                <anchor moveWithCells="1">
                  <from>
                    <xdr:col>1</xdr:col>
                    <xdr:colOff>9525</xdr:colOff>
                    <xdr:row>34</xdr:row>
                    <xdr:rowOff>9525</xdr:rowOff>
                  </from>
                  <to>
                    <xdr:col>3</xdr:col>
                    <xdr:colOff>514350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1" name="Drop Down 92">
              <controlPr defaultSize="0" autoLine="0" autoPict="0">
                <anchor moveWithCells="1">
                  <from>
                    <xdr:col>1</xdr:col>
                    <xdr:colOff>9525</xdr:colOff>
                    <xdr:row>35</xdr:row>
                    <xdr:rowOff>9525</xdr:rowOff>
                  </from>
                  <to>
                    <xdr:col>3</xdr:col>
                    <xdr:colOff>514350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2" name="Drop Down 95">
              <controlPr defaultSize="0" autoLine="0" autoPict="0">
                <anchor moveWithCells="1">
                  <from>
                    <xdr:col>1</xdr:col>
                    <xdr:colOff>9525</xdr:colOff>
                    <xdr:row>36</xdr:row>
                    <xdr:rowOff>9525</xdr:rowOff>
                  </from>
                  <to>
                    <xdr:col>3</xdr:col>
                    <xdr:colOff>514350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3" name="Drop Down 98">
              <controlPr defaultSize="0" autoLine="0" autoPict="0">
                <anchor moveWithCells="1">
                  <from>
                    <xdr:col>1</xdr:col>
                    <xdr:colOff>9525</xdr:colOff>
                    <xdr:row>37</xdr:row>
                    <xdr:rowOff>9525</xdr:rowOff>
                  </from>
                  <to>
                    <xdr:col>3</xdr:col>
                    <xdr:colOff>514350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4" name="Drop Down 108">
              <controlPr defaultSize="0" autoLine="0" autoPict="0">
                <anchor moveWithCells="1">
                  <from>
                    <xdr:col>7</xdr:col>
                    <xdr:colOff>19050</xdr:colOff>
                    <xdr:row>33</xdr:row>
                    <xdr:rowOff>19050</xdr:rowOff>
                  </from>
                  <to>
                    <xdr:col>11</xdr:col>
                    <xdr:colOff>361950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5" name="Drop Down 111">
              <controlPr defaultSize="0" autoLine="0" autoPict="0">
                <anchor moveWithCells="1">
                  <from>
                    <xdr:col>7</xdr:col>
                    <xdr:colOff>19050</xdr:colOff>
                    <xdr:row>34</xdr:row>
                    <xdr:rowOff>19050</xdr:rowOff>
                  </from>
                  <to>
                    <xdr:col>11</xdr:col>
                    <xdr:colOff>361950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6" name="Drop Down 114">
              <controlPr defaultSize="0" autoLine="0" autoPict="0">
                <anchor moveWithCells="1">
                  <from>
                    <xdr:col>7</xdr:col>
                    <xdr:colOff>19050</xdr:colOff>
                    <xdr:row>35</xdr:row>
                    <xdr:rowOff>19050</xdr:rowOff>
                  </from>
                  <to>
                    <xdr:col>11</xdr:col>
                    <xdr:colOff>361950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7" name="Drop Down 117">
              <controlPr defaultSize="0" autoLine="0" autoPict="0">
                <anchor moveWithCells="1">
                  <from>
                    <xdr:col>7</xdr:col>
                    <xdr:colOff>19050</xdr:colOff>
                    <xdr:row>36</xdr:row>
                    <xdr:rowOff>19050</xdr:rowOff>
                  </from>
                  <to>
                    <xdr:col>11</xdr:col>
                    <xdr:colOff>361950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8" name="Drop Down 120">
              <controlPr defaultSize="0" autoLine="0" autoPict="0">
                <anchor moveWithCells="1">
                  <from>
                    <xdr:col>7</xdr:col>
                    <xdr:colOff>19050</xdr:colOff>
                    <xdr:row>37</xdr:row>
                    <xdr:rowOff>19050</xdr:rowOff>
                  </from>
                  <to>
                    <xdr:col>11</xdr:col>
                    <xdr:colOff>361950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9" name="Drop Down 130">
              <controlPr defaultSize="0" autoLine="0" autoPict="0">
                <anchor moveWithCells="1">
                  <from>
                    <xdr:col>1</xdr:col>
                    <xdr:colOff>19050</xdr:colOff>
                    <xdr:row>18</xdr:row>
                    <xdr:rowOff>9525</xdr:rowOff>
                  </from>
                  <to>
                    <xdr:col>3</xdr:col>
                    <xdr:colOff>523875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20" name="Drop Down 132">
              <controlPr defaultSize="0" autoLine="0" autoPict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3</xdr:col>
                    <xdr:colOff>523875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21" name="Check Box 133">
              <controlPr defaultSize="0" autoFill="0" autoLine="0" autoPict="0" altText="1">
                <anchor moveWithCells="1">
                  <from>
                    <xdr:col>0</xdr:col>
                    <xdr:colOff>47625</xdr:colOff>
                    <xdr:row>25</xdr:row>
                    <xdr:rowOff>104775</xdr:rowOff>
                  </from>
                  <to>
                    <xdr:col>0</xdr:col>
                    <xdr:colOff>276225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2" name="Check Box 134">
              <controlPr defaultSize="0" autoFill="0" autoLine="0" autoPict="0" altText="1">
                <anchor moveWithCells="1">
                  <from>
                    <xdr:col>0</xdr:col>
                    <xdr:colOff>47625</xdr:colOff>
                    <xdr:row>26</xdr:row>
                    <xdr:rowOff>85725</xdr:rowOff>
                  </from>
                  <to>
                    <xdr:col>0</xdr:col>
                    <xdr:colOff>276225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3" name="Check Box 135">
              <controlPr defaultSize="0" autoFill="0" autoLine="0" autoPict="0" altText="1">
                <anchor moveWithCells="1">
                  <from>
                    <xdr:col>0</xdr:col>
                    <xdr:colOff>38100</xdr:colOff>
                    <xdr:row>28</xdr:row>
                    <xdr:rowOff>9525</xdr:rowOff>
                  </from>
                  <to>
                    <xdr:col>0</xdr:col>
                    <xdr:colOff>266700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24" name="Check Box 136">
              <controlPr defaultSize="0" autoFill="0" autoLine="0" autoPict="0" altText="1">
                <anchor moveWithCells="1">
                  <from>
                    <xdr:col>0</xdr:col>
                    <xdr:colOff>38100</xdr:colOff>
                    <xdr:row>28</xdr:row>
                    <xdr:rowOff>171450</xdr:rowOff>
                  </from>
                  <to>
                    <xdr:col>0</xdr:col>
                    <xdr:colOff>266700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X31"/>
  <sheetViews>
    <sheetView workbookViewId="0">
      <selection activeCell="D27" sqref="D27:F27"/>
    </sheetView>
  </sheetViews>
  <sheetFormatPr defaultRowHeight="15" x14ac:dyDescent="0.25"/>
  <cols>
    <col min="1" max="1" width="15.140625" customWidth="1"/>
    <col min="3" max="3" width="10.28515625" bestFit="1" customWidth="1"/>
    <col min="8" max="8" width="9.140625" customWidth="1"/>
  </cols>
  <sheetData>
    <row r="1" spans="1:24" ht="18.75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30" customHeight="1" thickBot="1" x14ac:dyDescent="0.3">
      <c r="A2" s="380" t="s">
        <v>0</v>
      </c>
      <c r="B2" s="377" t="s">
        <v>1</v>
      </c>
      <c r="C2" s="378"/>
      <c r="D2" s="379"/>
      <c r="E2" s="377" t="s">
        <v>5</v>
      </c>
      <c r="F2" s="378"/>
      <c r="G2" s="379"/>
      <c r="H2" s="382" t="s">
        <v>9</v>
      </c>
      <c r="I2" s="341" t="s">
        <v>42</v>
      </c>
      <c r="J2" s="343"/>
      <c r="K2" s="341" t="s">
        <v>37</v>
      </c>
      <c r="L2" s="342"/>
      <c r="M2" s="343"/>
      <c r="N2" s="341" t="s">
        <v>58</v>
      </c>
      <c r="O2" s="342"/>
      <c r="P2" s="343"/>
      <c r="Q2" s="21"/>
      <c r="R2" s="21"/>
      <c r="S2" s="21"/>
      <c r="T2" s="21"/>
      <c r="U2" s="21"/>
      <c r="V2" s="21"/>
      <c r="W2" s="21"/>
      <c r="X2" s="21"/>
    </row>
    <row r="3" spans="1:24" ht="36.75" thickBot="1" x14ac:dyDescent="0.3">
      <c r="A3" s="381"/>
      <c r="B3" s="22" t="s">
        <v>2</v>
      </c>
      <c r="C3" s="23" t="s">
        <v>3</v>
      </c>
      <c r="D3" s="22" t="s">
        <v>4</v>
      </c>
      <c r="E3" s="24" t="s">
        <v>6</v>
      </c>
      <c r="F3" s="23" t="s">
        <v>7</v>
      </c>
      <c r="G3" s="23" t="s">
        <v>8</v>
      </c>
      <c r="H3" s="383"/>
      <c r="I3" s="344"/>
      <c r="J3" s="346"/>
      <c r="K3" s="344"/>
      <c r="L3" s="345"/>
      <c r="M3" s="346"/>
      <c r="N3" s="344"/>
      <c r="O3" s="345"/>
      <c r="P3" s="346"/>
      <c r="Q3" s="21"/>
      <c r="R3" s="21"/>
      <c r="S3" s="21"/>
      <c r="T3" s="21"/>
      <c r="U3" s="21"/>
      <c r="V3" s="21"/>
      <c r="W3" s="21"/>
      <c r="X3" s="21"/>
    </row>
    <row r="4" spans="1:24" ht="18" x14ac:dyDescent="0.25">
      <c r="A4" s="25" t="s">
        <v>120</v>
      </c>
      <c r="B4" s="26">
        <v>150</v>
      </c>
      <c r="C4" s="27">
        <v>150</v>
      </c>
      <c r="D4" s="28">
        <v>80</v>
      </c>
      <c r="E4" s="29">
        <v>320</v>
      </c>
      <c r="F4" s="27">
        <v>320</v>
      </c>
      <c r="G4" s="30">
        <v>80</v>
      </c>
      <c r="H4" s="25">
        <v>3.5</v>
      </c>
      <c r="I4" s="347">
        <f>IF(Габариты!I13=1,Габариты!H4,IF(Габариты!I13=2,Габариты!H5,IF(Габариты!I13=3,Габариты!H6,IF(Габариты!I13=4,Габариты!H7,IF(Габариты!I13=5,Габариты!H8,0)))))</f>
        <v>3.5</v>
      </c>
      <c r="J4" s="349"/>
      <c r="K4" s="365" t="str">
        <f>IF(Габариты!I13=1,A4,IF(Габариты!I13=2,A5,IF(Габариты!I13=3,A6,IF(Габариты!I13=4,A7,IF(Габариты!I13=5,A8,0)))))</f>
        <v>ККВ-е-0</v>
      </c>
      <c r="L4" s="366"/>
      <c r="M4" s="367"/>
      <c r="N4" s="347" t="str">
        <f>IF(I13=1,A22,IF(I13=2,A23,IF(I13=3,A24,IF(I13=4,A25,IF(I13=5,A26)))))</f>
        <v>ЦКЛГ.685631.001</v>
      </c>
      <c r="O4" s="348"/>
      <c r="P4" s="349"/>
      <c r="Q4" s="21"/>
      <c r="R4" s="21"/>
      <c r="S4" s="21"/>
      <c r="T4" s="21"/>
      <c r="U4" s="21"/>
      <c r="V4" s="21"/>
      <c r="W4" s="21"/>
      <c r="X4" s="21"/>
    </row>
    <row r="5" spans="1:24" ht="18" x14ac:dyDescent="0.25">
      <c r="A5" s="31" t="s">
        <v>121</v>
      </c>
      <c r="B5" s="32">
        <v>200</v>
      </c>
      <c r="C5" s="33">
        <v>200</v>
      </c>
      <c r="D5" s="34">
        <v>80</v>
      </c>
      <c r="E5" s="35">
        <v>370</v>
      </c>
      <c r="F5" s="33">
        <v>370</v>
      </c>
      <c r="G5" s="36">
        <v>80</v>
      </c>
      <c r="H5" s="31">
        <v>4.5</v>
      </c>
      <c r="I5" s="350"/>
      <c r="J5" s="352"/>
      <c r="K5" s="368"/>
      <c r="L5" s="369"/>
      <c r="M5" s="370"/>
      <c r="N5" s="350"/>
      <c r="O5" s="351"/>
      <c r="P5" s="352"/>
      <c r="Q5" s="21"/>
      <c r="R5" s="21"/>
      <c r="S5" s="21"/>
      <c r="T5" s="21"/>
      <c r="U5" s="21"/>
      <c r="V5" s="21"/>
      <c r="W5" s="21"/>
      <c r="X5" s="21"/>
    </row>
    <row r="6" spans="1:24" ht="18" x14ac:dyDescent="0.25">
      <c r="A6" s="31" t="s">
        <v>122</v>
      </c>
      <c r="B6" s="32">
        <v>300</v>
      </c>
      <c r="C6" s="33">
        <v>150</v>
      </c>
      <c r="D6" s="34">
        <v>80</v>
      </c>
      <c r="E6" s="35">
        <v>470</v>
      </c>
      <c r="F6" s="33">
        <v>320</v>
      </c>
      <c r="G6" s="36">
        <v>80</v>
      </c>
      <c r="H6" s="31">
        <v>5.5</v>
      </c>
      <c r="I6" s="350"/>
      <c r="J6" s="352"/>
      <c r="K6" s="368"/>
      <c r="L6" s="369"/>
      <c r="M6" s="370"/>
      <c r="N6" s="350"/>
      <c r="O6" s="351"/>
      <c r="P6" s="352"/>
      <c r="Q6" s="21"/>
      <c r="R6" s="21"/>
      <c r="S6" s="21"/>
      <c r="T6" s="21"/>
      <c r="U6" s="21"/>
      <c r="V6" s="21"/>
      <c r="W6" s="21"/>
      <c r="X6" s="21"/>
    </row>
    <row r="7" spans="1:24" ht="18" x14ac:dyDescent="0.25">
      <c r="A7" s="31" t="s">
        <v>123</v>
      </c>
      <c r="B7" s="32">
        <v>360</v>
      </c>
      <c r="C7" s="33">
        <v>200</v>
      </c>
      <c r="D7" s="34">
        <v>120</v>
      </c>
      <c r="E7" s="35">
        <v>530</v>
      </c>
      <c r="F7" s="33">
        <v>370</v>
      </c>
      <c r="G7" s="36">
        <v>120</v>
      </c>
      <c r="H7" s="31">
        <v>6.5</v>
      </c>
      <c r="I7" s="350"/>
      <c r="J7" s="352"/>
      <c r="K7" s="368"/>
      <c r="L7" s="369"/>
      <c r="M7" s="370"/>
      <c r="N7" s="350"/>
      <c r="O7" s="351"/>
      <c r="P7" s="352"/>
      <c r="Q7" s="21"/>
      <c r="R7" s="21"/>
      <c r="S7" s="21"/>
      <c r="T7" s="21"/>
      <c r="U7" s="21"/>
      <c r="V7" s="21"/>
      <c r="W7" s="21"/>
      <c r="X7" s="21"/>
    </row>
    <row r="8" spans="1:24" ht="18.75" thickBot="1" x14ac:dyDescent="0.3">
      <c r="A8" s="37" t="s">
        <v>124</v>
      </c>
      <c r="B8" s="38">
        <v>360</v>
      </c>
      <c r="C8" s="39">
        <v>360</v>
      </c>
      <c r="D8" s="40">
        <v>120</v>
      </c>
      <c r="E8" s="41">
        <v>530</v>
      </c>
      <c r="F8" s="39">
        <v>530</v>
      </c>
      <c r="G8" s="42">
        <v>120</v>
      </c>
      <c r="H8" s="37">
        <v>8.5</v>
      </c>
      <c r="I8" s="353"/>
      <c r="J8" s="355"/>
      <c r="K8" s="371"/>
      <c r="L8" s="372"/>
      <c r="M8" s="373"/>
      <c r="N8" s="353"/>
      <c r="O8" s="354"/>
      <c r="P8" s="355"/>
      <c r="Q8" s="21"/>
      <c r="R8" s="21"/>
      <c r="S8" s="21"/>
      <c r="T8" s="21"/>
      <c r="U8" s="21"/>
      <c r="V8" s="21"/>
      <c r="W8" s="21"/>
      <c r="X8" s="21"/>
    </row>
    <row r="9" spans="1:24" ht="18.75" thickBot="1" x14ac:dyDescent="0.3">
      <c r="A9" s="43"/>
      <c r="B9" s="43"/>
      <c r="C9" s="43"/>
      <c r="D9" s="43"/>
      <c r="E9" s="43"/>
      <c r="F9" s="43"/>
      <c r="G9" s="43"/>
      <c r="H9" s="43"/>
      <c r="I9" s="44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ht="18" customHeight="1" x14ac:dyDescent="0.25">
      <c r="A10" s="341" t="s">
        <v>15</v>
      </c>
      <c r="B10" s="342"/>
      <c r="C10" s="342"/>
      <c r="D10" s="342"/>
      <c r="E10" s="342"/>
      <c r="F10" s="342"/>
      <c r="G10" s="342"/>
      <c r="H10" s="342"/>
      <c r="I10" s="343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 ht="18.75" customHeight="1" thickBot="1" x14ac:dyDescent="0.3">
      <c r="A11" s="344"/>
      <c r="B11" s="345"/>
      <c r="C11" s="345"/>
      <c r="D11" s="345"/>
      <c r="E11" s="345"/>
      <c r="F11" s="345"/>
      <c r="G11" s="345"/>
      <c r="H11" s="345"/>
      <c r="I11" s="34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ht="40.5" customHeight="1" thickBot="1" x14ac:dyDescent="0.3">
      <c r="A12" s="377" t="s">
        <v>13</v>
      </c>
      <c r="B12" s="378"/>
      <c r="C12" s="378"/>
      <c r="D12" s="379"/>
      <c r="E12" s="412" t="s">
        <v>14</v>
      </c>
      <c r="F12" s="413"/>
      <c r="G12" s="413"/>
      <c r="H12" s="414"/>
      <c r="I12" s="45" t="s">
        <v>16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ht="17.25" customHeight="1" thickBot="1" x14ac:dyDescent="0.3">
      <c r="A13" s="374" t="str">
        <f>CONCATENATE(B4,"х",C4,"х",D4)</f>
        <v>150х150х80</v>
      </c>
      <c r="B13" s="375"/>
      <c r="C13" s="375"/>
      <c r="D13" s="384"/>
      <c r="E13" s="374" t="str">
        <f>CONCATENATE(E4,"х",F4,"х",G4)</f>
        <v>320х320х80</v>
      </c>
      <c r="F13" s="375"/>
      <c r="G13" s="375"/>
      <c r="H13" s="376"/>
      <c r="I13" s="409">
        <v>1</v>
      </c>
      <c r="J13" s="400" t="str">
        <f>IF(I13=1,E13,IF(I13=2,E14,IF(I13=3,E15,IF(I13=4,E16,IF(I13=5,E17,)))))</f>
        <v>320х320х80</v>
      </c>
      <c r="K13" s="401"/>
      <c r="L13" s="402"/>
      <c r="M13" s="21"/>
      <c r="N13" s="21"/>
      <c r="O13" s="21"/>
      <c r="P13" s="46"/>
      <c r="Q13" s="21"/>
      <c r="R13" s="21"/>
      <c r="S13" s="21"/>
      <c r="T13" s="21"/>
      <c r="U13" s="21"/>
      <c r="V13" s="21"/>
      <c r="W13" s="21"/>
      <c r="X13" s="21"/>
    </row>
    <row r="14" spans="1:24" ht="17.25" customHeight="1" thickBot="1" x14ac:dyDescent="0.3">
      <c r="A14" s="374" t="str">
        <f t="shared" ref="A14:A17" si="0">CONCATENATE(B5,"х",C5,"х",D5)</f>
        <v>200х200х80</v>
      </c>
      <c r="B14" s="375"/>
      <c r="C14" s="375"/>
      <c r="D14" s="384"/>
      <c r="E14" s="374" t="str">
        <f t="shared" ref="E14:E17" si="1">CONCATENATE(E5,"х",F5,"х",G5)</f>
        <v>370х370х80</v>
      </c>
      <c r="F14" s="375"/>
      <c r="G14" s="375"/>
      <c r="H14" s="376"/>
      <c r="I14" s="410">
        <v>4</v>
      </c>
      <c r="J14" s="403"/>
      <c r="K14" s="404"/>
      <c r="L14" s="405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ht="17.25" customHeight="1" thickBot="1" x14ac:dyDescent="0.3">
      <c r="A15" s="374" t="str">
        <f t="shared" si="0"/>
        <v>300х150х80</v>
      </c>
      <c r="B15" s="375"/>
      <c r="C15" s="375"/>
      <c r="D15" s="384"/>
      <c r="E15" s="374" t="str">
        <f t="shared" si="1"/>
        <v>470х320х80</v>
      </c>
      <c r="F15" s="375"/>
      <c r="G15" s="375"/>
      <c r="H15" s="376"/>
      <c r="I15" s="410"/>
      <c r="J15" s="403"/>
      <c r="K15" s="404"/>
      <c r="L15" s="405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ht="17.25" customHeight="1" thickBot="1" x14ac:dyDescent="0.3">
      <c r="A16" s="374" t="str">
        <f t="shared" si="0"/>
        <v>360х200х120</v>
      </c>
      <c r="B16" s="375"/>
      <c r="C16" s="375"/>
      <c r="D16" s="384"/>
      <c r="E16" s="374" t="str">
        <f t="shared" si="1"/>
        <v>530х370х120</v>
      </c>
      <c r="F16" s="375"/>
      <c r="G16" s="375"/>
      <c r="H16" s="376"/>
      <c r="I16" s="410"/>
      <c r="J16" s="403"/>
      <c r="K16" s="404"/>
      <c r="L16" s="40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ht="17.25" customHeight="1" thickBot="1" x14ac:dyDescent="0.3">
      <c r="A17" s="374" t="str">
        <f t="shared" si="0"/>
        <v>360х360х120</v>
      </c>
      <c r="B17" s="375"/>
      <c r="C17" s="375"/>
      <c r="D17" s="384"/>
      <c r="E17" s="374" t="str">
        <f t="shared" si="1"/>
        <v>530х530х120</v>
      </c>
      <c r="F17" s="375"/>
      <c r="G17" s="375"/>
      <c r="H17" s="376"/>
      <c r="I17" s="411"/>
      <c r="J17" s="406"/>
      <c r="K17" s="407"/>
      <c r="L17" s="408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ht="18.75" thickBot="1" x14ac:dyDescent="0.3">
      <c r="A18" s="21"/>
      <c r="B18" s="21"/>
      <c r="C18" s="21"/>
      <c r="D18" s="21"/>
      <c r="E18" s="43"/>
      <c r="F18" s="43"/>
      <c r="G18" s="43"/>
      <c r="H18" s="43"/>
      <c r="I18" s="44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ht="18.75" customHeight="1" x14ac:dyDescent="0.25">
      <c r="A19" s="356" t="s">
        <v>60</v>
      </c>
      <c r="B19" s="357"/>
      <c r="C19" s="358"/>
      <c r="D19" s="356" t="s">
        <v>61</v>
      </c>
      <c r="E19" s="357"/>
      <c r="F19" s="358"/>
      <c r="G19" s="356" t="s">
        <v>62</v>
      </c>
      <c r="H19" s="357"/>
      <c r="I19" s="358"/>
      <c r="J19" s="125"/>
      <c r="K19" s="125"/>
      <c r="L19" s="125"/>
      <c r="M19" s="74"/>
      <c r="N19" s="74"/>
      <c r="O19" s="74"/>
      <c r="P19" s="21"/>
      <c r="Q19" s="21"/>
      <c r="R19" s="21"/>
      <c r="S19" s="21"/>
      <c r="T19" s="21"/>
      <c r="U19" s="21"/>
      <c r="V19" s="21"/>
      <c r="W19" s="21"/>
      <c r="X19" s="21"/>
    </row>
    <row r="20" spans="1:24" ht="30" customHeight="1" x14ac:dyDescent="0.25">
      <c r="A20" s="359"/>
      <c r="B20" s="360"/>
      <c r="C20" s="361"/>
      <c r="D20" s="359"/>
      <c r="E20" s="360"/>
      <c r="F20" s="361"/>
      <c r="G20" s="359"/>
      <c r="H20" s="360"/>
      <c r="I20" s="361"/>
      <c r="J20" s="125"/>
      <c r="K20" s="125"/>
      <c r="L20" s="125"/>
      <c r="M20" s="74"/>
      <c r="N20" s="74"/>
      <c r="O20" s="74"/>
      <c r="P20" s="21"/>
      <c r="Q20" s="21"/>
      <c r="R20" s="21"/>
      <c r="S20" s="21"/>
      <c r="T20" s="21"/>
      <c r="U20" s="21"/>
      <c r="V20" s="21"/>
      <c r="W20" s="21"/>
      <c r="X20" s="21"/>
    </row>
    <row r="21" spans="1:24" ht="15" customHeight="1" thickBot="1" x14ac:dyDescent="0.3">
      <c r="A21" s="362"/>
      <c r="B21" s="363"/>
      <c r="C21" s="364"/>
      <c r="D21" s="359"/>
      <c r="E21" s="360"/>
      <c r="F21" s="361"/>
      <c r="G21" s="359"/>
      <c r="H21" s="360"/>
      <c r="I21" s="361"/>
      <c r="J21" s="125"/>
      <c r="K21" s="125"/>
      <c r="L21" s="125"/>
      <c r="M21" s="74"/>
      <c r="N21" s="74"/>
      <c r="O21" s="74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15" customHeight="1" x14ac:dyDescent="0.25">
      <c r="A22" s="391" t="s">
        <v>125</v>
      </c>
      <c r="B22" s="392"/>
      <c r="C22" s="393"/>
      <c r="D22" s="388" t="s">
        <v>130</v>
      </c>
      <c r="E22" s="389"/>
      <c r="F22" s="390"/>
      <c r="G22" s="397" t="s">
        <v>135</v>
      </c>
      <c r="H22" s="398"/>
      <c r="I22" s="399"/>
      <c r="J22" s="126"/>
      <c r="K22" s="126"/>
      <c r="L22" s="126"/>
      <c r="M22" s="68"/>
      <c r="N22" s="68"/>
      <c r="O22" s="68"/>
      <c r="P22" s="21"/>
      <c r="Q22" s="21"/>
      <c r="R22" s="21"/>
      <c r="S22" s="21"/>
      <c r="T22" s="21"/>
      <c r="U22" s="21"/>
      <c r="V22" s="21"/>
      <c r="W22" s="21"/>
      <c r="X22" s="21"/>
    </row>
    <row r="23" spans="1:24" ht="15" customHeight="1" x14ac:dyDescent="0.25">
      <c r="A23" s="394" t="s">
        <v>126</v>
      </c>
      <c r="B23" s="395"/>
      <c r="C23" s="396"/>
      <c r="D23" s="326" t="s">
        <v>131</v>
      </c>
      <c r="E23" s="327"/>
      <c r="F23" s="328"/>
      <c r="G23" s="332" t="s">
        <v>136</v>
      </c>
      <c r="H23" s="333"/>
      <c r="I23" s="334"/>
      <c r="J23" s="126"/>
      <c r="K23" s="126"/>
      <c r="L23" s="126"/>
      <c r="M23" s="68"/>
      <c r="N23" s="68"/>
      <c r="O23" s="68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5" customHeight="1" x14ac:dyDescent="0.25">
      <c r="A24" s="394" t="s">
        <v>127</v>
      </c>
      <c r="B24" s="395"/>
      <c r="C24" s="396"/>
      <c r="D24" s="326" t="s">
        <v>132</v>
      </c>
      <c r="E24" s="327"/>
      <c r="F24" s="328"/>
      <c r="G24" s="335" t="s">
        <v>137</v>
      </c>
      <c r="H24" s="336"/>
      <c r="I24" s="337"/>
      <c r="J24" s="125"/>
      <c r="K24" s="125"/>
      <c r="L24" s="125"/>
      <c r="M24" s="68"/>
      <c r="N24" s="68"/>
      <c r="O24" s="68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5" customHeight="1" x14ac:dyDescent="0.25">
      <c r="A25" s="394" t="s">
        <v>128</v>
      </c>
      <c r="B25" s="395"/>
      <c r="C25" s="396"/>
      <c r="D25" s="326" t="s">
        <v>133</v>
      </c>
      <c r="E25" s="327"/>
      <c r="F25" s="328"/>
      <c r="G25" s="335" t="s">
        <v>138</v>
      </c>
      <c r="H25" s="336"/>
      <c r="I25" s="337"/>
      <c r="J25" s="125"/>
      <c r="K25" s="125"/>
      <c r="L25" s="125"/>
      <c r="M25" s="68"/>
      <c r="N25" s="68"/>
      <c r="O25" s="68"/>
      <c r="P25" s="21"/>
      <c r="Q25" s="21"/>
      <c r="R25" s="21"/>
      <c r="S25" s="21"/>
      <c r="T25" s="21"/>
      <c r="U25" s="21"/>
      <c r="V25" s="21"/>
      <c r="W25" s="21"/>
      <c r="X25" s="21"/>
    </row>
    <row r="26" spans="1:24" ht="30.75" customHeight="1" thickBot="1" x14ac:dyDescent="0.3">
      <c r="A26" s="385" t="s">
        <v>129</v>
      </c>
      <c r="B26" s="386"/>
      <c r="C26" s="387"/>
      <c r="D26" s="329" t="s">
        <v>134</v>
      </c>
      <c r="E26" s="330"/>
      <c r="F26" s="331"/>
      <c r="G26" s="338" t="s">
        <v>139</v>
      </c>
      <c r="H26" s="339"/>
      <c r="I26" s="340"/>
      <c r="J26" s="125"/>
      <c r="K26" s="125"/>
      <c r="L26" s="125"/>
      <c r="M26" s="68"/>
      <c r="N26" s="68"/>
      <c r="O26" s="68"/>
      <c r="P26" s="21"/>
      <c r="Q26" s="21"/>
      <c r="R26" s="21"/>
      <c r="S26" s="21"/>
      <c r="T26" s="21"/>
      <c r="U26" s="21"/>
      <c r="V26" s="21"/>
      <c r="W26" s="21"/>
      <c r="X26" s="21"/>
    </row>
    <row r="27" spans="1:24" ht="15.75" thickBot="1" x14ac:dyDescent="0.3">
      <c r="A27" s="21"/>
      <c r="B27" s="21"/>
      <c r="C27" s="21"/>
      <c r="D27" s="323" t="str">
        <f>IF(I13=1,D22,IF(I13=2,D23,IF(I13=3,D24,IF(I13=4,D25,IF(I13=5,D26)))))</f>
        <v>КВУ-10</v>
      </c>
      <c r="E27" s="324"/>
      <c r="F27" s="325"/>
      <c r="G27" s="323" t="str">
        <f>IF(I13=1,G22,IF(I13=2,G23,IF(I13=3,G24,IF(I13=4,G25,IF(I13=5,G26)))))</f>
        <v>4/4/4/4</v>
      </c>
      <c r="H27" s="324"/>
      <c r="I27" s="325"/>
      <c r="J27" s="127"/>
      <c r="K27" s="127"/>
      <c r="L27" s="127"/>
      <c r="M27" s="68"/>
      <c r="N27" s="68"/>
      <c r="O27" s="68"/>
      <c r="P27" s="21"/>
      <c r="Q27" s="21"/>
      <c r="R27" s="21"/>
      <c r="S27" s="21"/>
      <c r="T27" s="21"/>
      <c r="U27" s="21"/>
      <c r="V27" s="21"/>
      <c r="W27" s="21"/>
      <c r="X27" s="21"/>
    </row>
    <row r="28" spans="1:24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</sheetData>
  <mergeCells count="45">
    <mergeCell ref="A17:D17"/>
    <mergeCell ref="E14:H14"/>
    <mergeCell ref="A12:D12"/>
    <mergeCell ref="E12:H12"/>
    <mergeCell ref="A14:D14"/>
    <mergeCell ref="A15:D15"/>
    <mergeCell ref="A16:D16"/>
    <mergeCell ref="G22:I22"/>
    <mergeCell ref="J13:L17"/>
    <mergeCell ref="I13:I17"/>
    <mergeCell ref="E16:H16"/>
    <mergeCell ref="E17:H17"/>
    <mergeCell ref="E13:H13"/>
    <mergeCell ref="A26:C26"/>
    <mergeCell ref="D22:F22"/>
    <mergeCell ref="A22:C22"/>
    <mergeCell ref="A23:C23"/>
    <mergeCell ref="A24:C24"/>
    <mergeCell ref="A25:C25"/>
    <mergeCell ref="N2:P3"/>
    <mergeCell ref="N4:P8"/>
    <mergeCell ref="D19:F21"/>
    <mergeCell ref="A19:C21"/>
    <mergeCell ref="G19:I21"/>
    <mergeCell ref="K4:M8"/>
    <mergeCell ref="K2:M3"/>
    <mergeCell ref="E15:H15"/>
    <mergeCell ref="I2:J3"/>
    <mergeCell ref="I4:J8"/>
    <mergeCell ref="B2:D2"/>
    <mergeCell ref="A2:A3"/>
    <mergeCell ref="E2:G2"/>
    <mergeCell ref="H2:H3"/>
    <mergeCell ref="A10:I11"/>
    <mergeCell ref="A13:D13"/>
    <mergeCell ref="D27:F27"/>
    <mergeCell ref="G27:I27"/>
    <mergeCell ref="D23:F23"/>
    <mergeCell ref="D24:F24"/>
    <mergeCell ref="D25:F25"/>
    <mergeCell ref="D26:F26"/>
    <mergeCell ref="G23:I23"/>
    <mergeCell ref="G24:I24"/>
    <mergeCell ref="G25:I25"/>
    <mergeCell ref="G26:I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U113"/>
  <sheetViews>
    <sheetView topLeftCell="A48" zoomScale="80" zoomScaleNormal="80" workbookViewId="0">
      <selection activeCell="A79" sqref="A79"/>
    </sheetView>
  </sheetViews>
  <sheetFormatPr defaultRowHeight="15" x14ac:dyDescent="0.25"/>
  <cols>
    <col min="1" max="1" width="32" customWidth="1"/>
    <col min="2" max="3" width="19.85546875" customWidth="1"/>
    <col min="4" max="4" width="18" customWidth="1"/>
    <col min="5" max="5" width="18.28515625" customWidth="1"/>
    <col min="6" max="6" width="17.5703125" customWidth="1"/>
    <col min="7" max="7" width="17.28515625" customWidth="1"/>
    <col min="8" max="8" width="14.42578125" customWidth="1"/>
    <col min="9" max="9" width="17.140625" customWidth="1"/>
    <col min="10" max="10" width="14.85546875" customWidth="1"/>
    <col min="11" max="11" width="17.140625" customWidth="1"/>
    <col min="12" max="12" width="21.7109375" customWidth="1"/>
    <col min="13" max="13" width="16.7109375" customWidth="1"/>
    <col min="14" max="14" width="3.140625" customWidth="1"/>
  </cols>
  <sheetData>
    <row r="1" spans="1:21" ht="15.75" thickBo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7.25" customHeight="1" x14ac:dyDescent="0.25">
      <c r="A2" s="430" t="s">
        <v>34</v>
      </c>
      <c r="B2" s="430" t="s">
        <v>33</v>
      </c>
      <c r="C2" s="430" t="s">
        <v>32</v>
      </c>
      <c r="D2" s="430" t="s">
        <v>21</v>
      </c>
      <c r="E2" s="430" t="s">
        <v>35</v>
      </c>
      <c r="F2" s="356" t="s">
        <v>22</v>
      </c>
      <c r="G2" s="357"/>
      <c r="H2" s="357"/>
      <c r="I2" s="357"/>
      <c r="J2" s="358"/>
      <c r="K2" s="356" t="s">
        <v>23</v>
      </c>
      <c r="L2" s="415" t="s">
        <v>47</v>
      </c>
      <c r="M2" s="416"/>
      <c r="N2" s="417"/>
      <c r="O2" s="415" t="s">
        <v>51</v>
      </c>
      <c r="P2" s="417"/>
      <c r="Q2" s="21"/>
      <c r="R2" s="21"/>
      <c r="S2" s="21"/>
      <c r="T2" s="21"/>
      <c r="U2" s="21"/>
    </row>
    <row r="3" spans="1:21" ht="17.25" customHeight="1" x14ac:dyDescent="0.25">
      <c r="A3" s="431"/>
      <c r="B3" s="431"/>
      <c r="C3" s="431"/>
      <c r="D3" s="431"/>
      <c r="E3" s="431"/>
      <c r="F3" s="359"/>
      <c r="G3" s="360"/>
      <c r="H3" s="360"/>
      <c r="I3" s="360"/>
      <c r="J3" s="361"/>
      <c r="K3" s="359"/>
      <c r="L3" s="394"/>
      <c r="M3" s="395"/>
      <c r="N3" s="418"/>
      <c r="O3" s="394"/>
      <c r="P3" s="418"/>
      <c r="Q3" s="21"/>
      <c r="R3" s="21"/>
      <c r="S3" s="21"/>
      <c r="T3" s="21"/>
      <c r="U3" s="21"/>
    </row>
    <row r="4" spans="1:21" ht="17.25" customHeight="1" x14ac:dyDescent="0.25">
      <c r="A4" s="431"/>
      <c r="B4" s="431"/>
      <c r="C4" s="431"/>
      <c r="D4" s="431"/>
      <c r="E4" s="431"/>
      <c r="F4" s="359"/>
      <c r="G4" s="360"/>
      <c r="H4" s="360"/>
      <c r="I4" s="360"/>
      <c r="J4" s="361"/>
      <c r="K4" s="359"/>
      <c r="L4" s="394"/>
      <c r="M4" s="395"/>
      <c r="N4" s="418"/>
      <c r="O4" s="394"/>
      <c r="P4" s="418"/>
      <c r="Q4" s="21"/>
      <c r="R4" s="21"/>
      <c r="S4" s="21"/>
      <c r="T4" s="21"/>
      <c r="U4" s="21"/>
    </row>
    <row r="5" spans="1:21" ht="18" customHeight="1" thickBot="1" x14ac:dyDescent="0.3">
      <c r="A5" s="431"/>
      <c r="B5" s="431"/>
      <c r="C5" s="431"/>
      <c r="D5" s="431"/>
      <c r="E5" s="431"/>
      <c r="F5" s="362"/>
      <c r="G5" s="363"/>
      <c r="H5" s="363"/>
      <c r="I5" s="363"/>
      <c r="J5" s="364"/>
      <c r="K5" s="359"/>
      <c r="L5" s="394"/>
      <c r="M5" s="395"/>
      <c r="N5" s="418"/>
      <c r="O5" s="394"/>
      <c r="P5" s="418"/>
      <c r="Q5" s="21"/>
      <c r="R5" s="21"/>
      <c r="S5" s="21"/>
      <c r="T5" s="21"/>
      <c r="U5" s="21"/>
    </row>
    <row r="6" spans="1:21" ht="17.25" customHeight="1" thickBot="1" x14ac:dyDescent="0.3">
      <c r="A6" s="447"/>
      <c r="B6" s="431"/>
      <c r="C6" s="431"/>
      <c r="D6" s="431"/>
      <c r="E6" s="431"/>
      <c r="F6" s="130" t="s">
        <v>120</v>
      </c>
      <c r="G6" s="130" t="s">
        <v>121</v>
      </c>
      <c r="H6" s="130" t="s">
        <v>122</v>
      </c>
      <c r="I6" s="130" t="s">
        <v>123</v>
      </c>
      <c r="J6" s="130" t="s">
        <v>124</v>
      </c>
      <c r="K6" s="362"/>
      <c r="L6" s="385"/>
      <c r="M6" s="386"/>
      <c r="N6" s="419"/>
      <c r="O6" s="426"/>
      <c r="P6" s="427"/>
      <c r="Q6" s="21"/>
      <c r="R6" s="21"/>
      <c r="S6" s="21"/>
      <c r="T6" s="21"/>
      <c r="U6" s="21"/>
    </row>
    <row r="7" spans="1:21" ht="15" customHeight="1" thickBot="1" x14ac:dyDescent="0.3">
      <c r="A7" s="113">
        <v>1</v>
      </c>
      <c r="B7" s="56" t="s">
        <v>24</v>
      </c>
      <c r="C7" s="56" t="s">
        <v>25</v>
      </c>
      <c r="D7" s="57">
        <v>550</v>
      </c>
      <c r="E7" s="58">
        <v>20</v>
      </c>
      <c r="F7" s="131">
        <v>15</v>
      </c>
      <c r="G7" s="132">
        <v>25</v>
      </c>
      <c r="H7" s="131">
        <v>45</v>
      </c>
      <c r="I7" s="132">
        <v>60</v>
      </c>
      <c r="J7" s="131">
        <v>60</v>
      </c>
      <c r="K7" s="114" t="s">
        <v>17</v>
      </c>
      <c r="L7" s="420" t="str">
        <f>CONCATENATE(F7,"/",G7,"/",H7,"/",I7,"/",J7)</f>
        <v>15/25/45/60/60</v>
      </c>
      <c r="M7" s="421"/>
      <c r="N7" s="422"/>
      <c r="O7" s="428">
        <v>5.5</v>
      </c>
      <c r="P7" s="429"/>
      <c r="Q7" s="21"/>
      <c r="R7" s="21"/>
      <c r="S7" s="21"/>
      <c r="T7" s="21"/>
      <c r="U7" s="21"/>
    </row>
    <row r="8" spans="1:21" ht="15" customHeight="1" thickBot="1" x14ac:dyDescent="0.3">
      <c r="A8" s="113">
        <v>2</v>
      </c>
      <c r="B8" s="59" t="s">
        <v>26</v>
      </c>
      <c r="C8" s="59" t="s">
        <v>27</v>
      </c>
      <c r="D8" s="60">
        <v>690</v>
      </c>
      <c r="E8" s="61">
        <v>20</v>
      </c>
      <c r="F8" s="131">
        <v>13</v>
      </c>
      <c r="G8" s="132">
        <v>20</v>
      </c>
      <c r="H8" s="131">
        <v>35</v>
      </c>
      <c r="I8" s="132">
        <v>45</v>
      </c>
      <c r="J8" s="131">
        <v>45</v>
      </c>
      <c r="K8" s="114" t="s">
        <v>17</v>
      </c>
      <c r="L8" s="420" t="str">
        <f>CONCATENATE(F8,"/",G8,"/",H8,"/",I8,"/",J8)</f>
        <v>13/20/35/45/45</v>
      </c>
      <c r="M8" s="421"/>
      <c r="N8" s="422"/>
      <c r="O8" s="335">
        <v>6.2</v>
      </c>
      <c r="P8" s="337"/>
      <c r="Q8" s="21"/>
      <c r="R8" s="21"/>
      <c r="S8" s="21"/>
      <c r="T8" s="21"/>
      <c r="U8" s="21"/>
    </row>
    <row r="9" spans="1:21" ht="36" customHeight="1" thickBot="1" x14ac:dyDescent="0.3">
      <c r="A9" s="113">
        <v>5</v>
      </c>
      <c r="B9" s="59" t="s">
        <v>28</v>
      </c>
      <c r="C9" s="59" t="s">
        <v>25</v>
      </c>
      <c r="D9" s="60" t="s">
        <v>17</v>
      </c>
      <c r="E9" s="61">
        <v>20</v>
      </c>
      <c r="F9" s="131">
        <v>15</v>
      </c>
      <c r="G9" s="132">
        <v>25</v>
      </c>
      <c r="H9" s="131">
        <v>45</v>
      </c>
      <c r="I9" s="132">
        <v>60</v>
      </c>
      <c r="J9" s="131">
        <v>60</v>
      </c>
      <c r="K9" s="62" t="s">
        <v>29</v>
      </c>
      <c r="L9" s="420" t="str">
        <f t="shared" ref="L9:L10" si="0">CONCATENATE(F9,"/",G9,"/",H9,"/",I9,"/",J9)</f>
        <v>15/25/45/60/60</v>
      </c>
      <c r="M9" s="421"/>
      <c r="N9" s="422"/>
      <c r="O9" s="335">
        <v>5.5</v>
      </c>
      <c r="P9" s="337"/>
      <c r="Q9" s="21"/>
      <c r="R9" s="21"/>
      <c r="S9" s="21"/>
      <c r="T9" s="21"/>
      <c r="U9" s="21"/>
    </row>
    <row r="10" spans="1:21" ht="30.75" customHeight="1" thickBot="1" x14ac:dyDescent="0.3">
      <c r="A10" s="113">
        <v>8</v>
      </c>
      <c r="B10" s="63" t="s">
        <v>30</v>
      </c>
      <c r="C10" s="63" t="s">
        <v>31</v>
      </c>
      <c r="D10" s="64">
        <v>690</v>
      </c>
      <c r="E10" s="129">
        <v>20</v>
      </c>
      <c r="F10" s="133">
        <v>10</v>
      </c>
      <c r="G10" s="134">
        <v>15</v>
      </c>
      <c r="H10" s="133">
        <v>30</v>
      </c>
      <c r="I10" s="134">
        <v>35</v>
      </c>
      <c r="J10" s="133">
        <v>35</v>
      </c>
      <c r="K10" s="62" t="s">
        <v>17</v>
      </c>
      <c r="L10" s="423" t="str">
        <f t="shared" si="0"/>
        <v>10/15/30/35/35</v>
      </c>
      <c r="M10" s="424"/>
      <c r="N10" s="425"/>
      <c r="O10" s="338">
        <v>8.1999999999999993</v>
      </c>
      <c r="P10" s="340"/>
      <c r="Q10" s="21"/>
      <c r="R10" s="21"/>
      <c r="S10" s="21"/>
      <c r="T10" s="21"/>
      <c r="U10" s="21"/>
    </row>
    <row r="11" spans="1:21" ht="16.5" thickBot="1" x14ac:dyDescent="0.3">
      <c r="A11" s="124"/>
      <c r="B11" s="124"/>
      <c r="C11" s="112"/>
      <c r="F11" s="125"/>
      <c r="G11" s="125"/>
      <c r="H11" s="125"/>
      <c r="I11" s="125"/>
      <c r="J11" s="125"/>
      <c r="O11" s="94"/>
      <c r="P11" s="94"/>
      <c r="Q11" s="68"/>
      <c r="R11" s="21"/>
      <c r="S11" s="21"/>
      <c r="T11" s="21"/>
      <c r="U11" s="21"/>
    </row>
    <row r="12" spans="1:21" ht="16.5" thickBot="1" x14ac:dyDescent="0.3">
      <c r="A12" s="68"/>
      <c r="B12" s="432" t="s">
        <v>34</v>
      </c>
      <c r="C12" s="433"/>
      <c r="D12" s="433"/>
      <c r="E12" s="434"/>
      <c r="F12" s="117"/>
      <c r="G12" s="117"/>
      <c r="H12" s="117"/>
      <c r="I12" s="117"/>
      <c r="O12" s="94"/>
      <c r="P12" s="94"/>
      <c r="Q12" s="68"/>
      <c r="R12" s="21"/>
      <c r="S12" s="21"/>
      <c r="T12" s="21"/>
      <c r="U12" s="21"/>
    </row>
    <row r="13" spans="1:21" ht="15.75" thickBot="1" x14ac:dyDescent="0.3">
      <c r="A13" s="21"/>
      <c r="B13" s="140">
        <v>5</v>
      </c>
      <c r="C13" s="141">
        <v>5</v>
      </c>
      <c r="D13" s="141">
        <v>5</v>
      </c>
      <c r="E13" s="142">
        <v>5</v>
      </c>
      <c r="F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5">
      <c r="A14" s="430" t="s">
        <v>36</v>
      </c>
      <c r="B14" s="430" t="s">
        <v>38</v>
      </c>
      <c r="C14" s="430" t="s">
        <v>39</v>
      </c>
      <c r="D14" s="430" t="s">
        <v>40</v>
      </c>
      <c r="E14" s="430" t="s">
        <v>41</v>
      </c>
      <c r="F14" s="112"/>
      <c r="G14" s="465" t="s">
        <v>50</v>
      </c>
      <c r="I14" s="47" t="str">
        <f>IF(B13=1,L7,IF(B13=2,L8,IF(B13=3,L9,IF(B13=4,L10,IF(B13=5,"-")))))</f>
        <v>-</v>
      </c>
      <c r="J14" s="48" t="str">
        <f>IF(B13=1,C7,IF(B13=2,C8,IF(B13=3,C9,IF(B13=4,C10,IF(B13=5,"-")))))</f>
        <v>-</v>
      </c>
      <c r="K14" s="48" t="str">
        <f>IF(B13=1,D7,IF(B13=2,D8,IF(B13=3,D9,IF(B13=4,D10,IF(B13=5,"-")))))</f>
        <v>-</v>
      </c>
      <c r="L14" s="49" t="str">
        <f>IF(B13=1,E7,IF(B13=2,E8,IF(B13=3,E9,IF(B13=4,E10,IF(B13=5,"-")))))</f>
        <v>-</v>
      </c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17.25" customHeight="1" thickBot="1" x14ac:dyDescent="0.3">
      <c r="A15" s="431"/>
      <c r="B15" s="431"/>
      <c r="C15" s="431"/>
      <c r="D15" s="431"/>
      <c r="E15" s="431"/>
      <c r="F15" s="112"/>
      <c r="G15" s="466"/>
      <c r="I15" s="51" t="str">
        <f>IF(C13=1,L7,IF(C13=2,L8,IF(C13=3,L9,IF(C13=4,L10,IF(C13=5,"-")))))</f>
        <v>-</v>
      </c>
      <c r="J15" s="52" t="str">
        <f>IF(C13=1,C7,IF(C13=2,C8,IF(C13=3,C9,IF(C13=4,C10,IF(C13=5,"-")))))</f>
        <v>-</v>
      </c>
      <c r="K15" s="52" t="str">
        <f>IF(C13=1,D7,IF(C13=2,D8,IF(C13=3,D9,IF(C13=4,D10,IF(C13=5,"-")))))</f>
        <v>-</v>
      </c>
      <c r="L15" s="121" t="str">
        <f>IF(C13=1,E7,IF(C13=2,E8,IF(C13=3,E9,IF(C13=4,E10,IF(C13=5,"-")))))</f>
        <v>-</v>
      </c>
      <c r="M15" s="128"/>
      <c r="N15" s="128"/>
      <c r="O15" s="128"/>
      <c r="P15" s="128"/>
      <c r="Q15" s="128"/>
      <c r="R15" s="128"/>
      <c r="S15" s="21"/>
      <c r="T15" s="21"/>
      <c r="U15" s="21"/>
    </row>
    <row r="16" spans="1:21" x14ac:dyDescent="0.25">
      <c r="A16" s="57" t="s">
        <v>24</v>
      </c>
      <c r="B16" s="454" t="str">
        <f>IF(B13=1,1,IF(B13=2,2,IF(B13=3,5,IF(B13=4,8,IF(B13=5,"-")))))</f>
        <v>-</v>
      </c>
      <c r="C16" s="454" t="str">
        <f>IF(C13=1,1,IF(C13=2,2,IF(C13=3,5,IF(C13=4,8,IF(C13=5,"-")))))</f>
        <v>-</v>
      </c>
      <c r="D16" s="454" t="str">
        <f>IF(D13=1,1,IF(D13=2,2,IF(D13=3,5,IF(D13=4,8,IF(D13=5,"-")))))</f>
        <v>-</v>
      </c>
      <c r="E16" s="454" t="str">
        <f>IF(E13=1,1,IF(E13=2,2,IF(E13=3,5,IF(E13=4,8,IF(E13=5,"-")))))</f>
        <v>-</v>
      </c>
      <c r="F16" s="112"/>
      <c r="G16" s="507">
        <f>Габариты!I13</f>
        <v>1</v>
      </c>
      <c r="I16" s="51" t="str">
        <f>IF(D13=1,L7,IF(D13=2,L8,IF(D13=3,L9,IF(D13=4,L10,IF(D13=5,"-")))))</f>
        <v>-</v>
      </c>
      <c r="J16" s="52" t="str">
        <f>IF(D13=1,C7,IF(D13=2,C8,IF(D13=3,C9,IF(D13=4,C10,IF(D13=5,"-")))))</f>
        <v>-</v>
      </c>
      <c r="K16" s="52" t="str">
        <f>IF(D13=1,D7,IF(D13=2,D8,IF(D13=3,D9,IF(D13=4,D10,IF(D13=5,"-")))))</f>
        <v>-</v>
      </c>
      <c r="L16" s="121" t="str">
        <f>IF(D13=1,E7,IF(D13=2,E8,IF(D13=3,E9,IF(D13=4,E10,IF(D13=5,"-")))))</f>
        <v>-</v>
      </c>
      <c r="M16" s="128"/>
      <c r="N16" s="128"/>
      <c r="O16" s="128"/>
      <c r="P16" s="128"/>
      <c r="Q16" s="128"/>
      <c r="R16" s="128"/>
      <c r="S16" s="21"/>
      <c r="T16" s="21"/>
      <c r="U16" s="21"/>
    </row>
    <row r="17" spans="1:21" ht="18.75" customHeight="1" thickBot="1" x14ac:dyDescent="0.3">
      <c r="A17" s="60" t="s">
        <v>26</v>
      </c>
      <c r="B17" s="455"/>
      <c r="C17" s="455"/>
      <c r="D17" s="455"/>
      <c r="E17" s="455"/>
      <c r="F17" s="112"/>
      <c r="G17" s="508"/>
      <c r="I17" s="53" t="str">
        <f>IF(E13=1,L7,IF(E13=2,L8,IF(E13=3,L9,IF(E13=4,L10,IF(E13=5,"-")))))</f>
        <v>-</v>
      </c>
      <c r="J17" s="54" t="str">
        <f>IF(E13=1,C7,IF(E13=2,C8,IF(E13=3,C9,IF(E13=4,C10,IF(E13=5,"-")))))</f>
        <v>-</v>
      </c>
      <c r="K17" s="54" t="str">
        <f>IF(E13=1,D7,IF(E13=2,D8,IF(E13=3,D9,IF(E13=4,D10,IF(E13=5,"-")))))</f>
        <v>-</v>
      </c>
      <c r="L17" s="122" t="str">
        <f>IF(E13=1,E7,IF(E13=2,E8,IF(E13=3,E9,IF(E13=4,E10,IF(E13=5,"-")))))</f>
        <v>-</v>
      </c>
      <c r="M17" s="112"/>
      <c r="N17" s="128"/>
      <c r="O17" s="128"/>
      <c r="P17" s="128"/>
      <c r="Q17" s="128"/>
      <c r="R17" s="128"/>
      <c r="S17" s="21"/>
      <c r="T17" s="21"/>
      <c r="U17" s="21"/>
    </row>
    <row r="18" spans="1:21" ht="30.75" thickBot="1" x14ac:dyDescent="0.3">
      <c r="A18" s="60" t="s">
        <v>110</v>
      </c>
      <c r="B18" s="455"/>
      <c r="C18" s="455"/>
      <c r="D18" s="455"/>
      <c r="E18" s="455"/>
      <c r="F18" s="112"/>
      <c r="G18" s="508"/>
      <c r="M18" s="112"/>
      <c r="N18" s="128"/>
      <c r="O18" s="128"/>
      <c r="P18" s="128"/>
      <c r="Q18" s="128"/>
      <c r="R18" s="128"/>
      <c r="S18" s="21"/>
      <c r="T18" s="21"/>
      <c r="U18" s="21"/>
    </row>
    <row r="19" spans="1:21" ht="15.75" thickBot="1" x14ac:dyDescent="0.3">
      <c r="A19" s="60" t="s">
        <v>30</v>
      </c>
      <c r="B19" s="455"/>
      <c r="C19" s="455"/>
      <c r="D19" s="455"/>
      <c r="E19" s="455"/>
      <c r="F19" s="112"/>
      <c r="G19" s="508"/>
      <c r="I19" s="527" t="s">
        <v>52</v>
      </c>
      <c r="J19" s="528"/>
      <c r="K19" s="529"/>
      <c r="L19" s="527" t="s">
        <v>53</v>
      </c>
      <c r="M19" s="528"/>
      <c r="N19" s="529"/>
      <c r="O19" s="128"/>
      <c r="P19" s="128"/>
      <c r="Q19" s="128"/>
      <c r="R19" s="128"/>
      <c r="S19" s="21"/>
      <c r="T19" s="21"/>
      <c r="U19" s="21"/>
    </row>
    <row r="20" spans="1:21" ht="15.75" thickBot="1" x14ac:dyDescent="0.3">
      <c r="A20" s="64" t="s">
        <v>17</v>
      </c>
      <c r="B20" s="456"/>
      <c r="C20" s="456"/>
      <c r="D20" s="456"/>
      <c r="E20" s="456"/>
      <c r="F20" s="112"/>
      <c r="G20" s="509"/>
      <c r="I20" s="496" t="s">
        <v>156</v>
      </c>
      <c r="J20" s="497"/>
      <c r="K20" s="498"/>
      <c r="L20" s="496" t="s">
        <v>157</v>
      </c>
      <c r="M20" s="497"/>
      <c r="N20" s="498"/>
      <c r="O20" s="128"/>
      <c r="P20" s="128"/>
      <c r="Q20" s="128"/>
      <c r="R20" s="128"/>
      <c r="S20" s="21"/>
      <c r="T20" s="21"/>
      <c r="U20" s="21"/>
    </row>
    <row r="21" spans="1:21" ht="15.75" thickBot="1" x14ac:dyDescent="0.3">
      <c r="A21" s="112"/>
      <c r="B21" s="112"/>
      <c r="C21" s="112"/>
      <c r="D21" s="112"/>
      <c r="E21" s="112"/>
      <c r="F21" s="112"/>
      <c r="G21" s="112"/>
      <c r="H21" s="112"/>
      <c r="I21" s="499"/>
      <c r="J21" s="500"/>
      <c r="K21" s="501"/>
      <c r="L21" s="499"/>
      <c r="M21" s="500"/>
      <c r="N21" s="501"/>
      <c r="O21" s="128"/>
      <c r="P21" s="128"/>
      <c r="Q21" s="128"/>
      <c r="R21" s="128"/>
      <c r="S21" s="21"/>
      <c r="T21" s="21"/>
      <c r="U21" s="21"/>
    </row>
    <row r="22" spans="1:21" ht="17.25" customHeight="1" x14ac:dyDescent="0.25">
      <c r="A22" s="467" t="s">
        <v>143</v>
      </c>
      <c r="B22" s="457">
        <f>IF(B13=1,O7,IF(B13=2,O8,IF(B13=3,O9,IF(B13=4,O10,IF(B13=5,0)))))</f>
        <v>0</v>
      </c>
      <c r="C22" s="459">
        <f>IF(C13=1,O7,IF(C13=2,O8,IF(C13=3,O9,IF(C13=4,O10,IF(C13=5,0)))))</f>
        <v>0</v>
      </c>
      <c r="D22" s="461">
        <f>IF(D13=1,O7,IF(D13=2,O8,IF(D13=3,O9,IF(D13=4,O10,IF(D13=5,0)))))</f>
        <v>0</v>
      </c>
      <c r="E22" s="463">
        <f>IF(E13=1,O7,IF(E13=2,O8,IF(E13=3,O9,IF(E13=4,O10,IF(E13=5,0)))))</f>
        <v>0</v>
      </c>
      <c r="F22" s="465" t="str">
        <f>IF(AND(B16="-",C16="-",D16="-",E16="-"),""," - (")</f>
        <v/>
      </c>
      <c r="G22" s="430" t="str">
        <f>IF(AND(B16="-",C16="-",D16="-",E16="-"),"",")")</f>
        <v/>
      </c>
      <c r="H22" s="112"/>
      <c r="I22" s="112"/>
      <c r="J22" s="112"/>
      <c r="K22" s="112"/>
      <c r="L22" s="21"/>
      <c r="M22" s="128"/>
      <c r="N22" s="128"/>
      <c r="O22" s="128"/>
      <c r="P22" s="128"/>
      <c r="Q22" s="128"/>
      <c r="R22" s="128"/>
      <c r="S22" s="21"/>
      <c r="T22" s="21"/>
      <c r="U22" s="21"/>
    </row>
    <row r="23" spans="1:21" ht="15.75" thickBot="1" x14ac:dyDescent="0.3">
      <c r="A23" s="468"/>
      <c r="B23" s="458"/>
      <c r="C23" s="460"/>
      <c r="D23" s="462"/>
      <c r="E23" s="464"/>
      <c r="F23" s="466"/>
      <c r="G23" s="447"/>
      <c r="H23" s="112"/>
      <c r="I23" s="112"/>
      <c r="J23" s="112"/>
      <c r="K23" s="112"/>
      <c r="L23" s="21"/>
      <c r="M23" s="128"/>
      <c r="N23" s="128"/>
      <c r="O23" s="128"/>
      <c r="P23" s="128"/>
      <c r="Q23" s="128"/>
      <c r="R23" s="128"/>
      <c r="S23" s="21"/>
      <c r="T23" s="21"/>
      <c r="U23" s="21"/>
    </row>
    <row r="24" spans="1:21" x14ac:dyDescent="0.25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21"/>
      <c r="M24" s="128"/>
      <c r="N24" s="128"/>
      <c r="O24" s="128"/>
    </row>
    <row r="25" spans="1:21" ht="15" customHeight="1" thickBot="1" x14ac:dyDescent="0.3">
      <c r="A25" s="65"/>
      <c r="B25" s="66"/>
      <c r="C25" s="67"/>
      <c r="D25" s="46"/>
      <c r="E25" s="46"/>
      <c r="F25" s="46"/>
      <c r="G25" s="46"/>
      <c r="H25" s="21"/>
      <c r="I25" s="21"/>
    </row>
    <row r="26" spans="1:21" ht="16.5" thickBot="1" x14ac:dyDescent="0.3">
      <c r="A26" s="502" t="s">
        <v>54</v>
      </c>
      <c r="B26" s="503"/>
      <c r="C26" s="503"/>
      <c r="D26" s="503"/>
      <c r="E26" s="503"/>
      <c r="F26" s="503"/>
      <c r="G26" s="504"/>
      <c r="H26" s="21"/>
      <c r="I26" s="21"/>
    </row>
    <row r="27" spans="1:21" x14ac:dyDescent="0.25">
      <c r="A27" s="448" t="str">
        <f>IF(AND(NOT(B13=5),B38=0),L20,IF(B13=5,"",B38))</f>
        <v/>
      </c>
      <c r="B27" s="449"/>
      <c r="C27" s="449"/>
      <c r="D27" s="449"/>
      <c r="E27" s="449"/>
      <c r="F27" s="449"/>
      <c r="G27" s="450"/>
      <c r="H27" s="124"/>
      <c r="I27" s="158" t="str">
        <f>IF(AND(NOT(B13=5),B38=0),"Х",IF(B13=5,"",B38))</f>
        <v/>
      </c>
      <c r="J27" s="510" t="str">
        <f>IF(OR(I27="Х",I28="Х",I29="Х",I30="Х"),L20,"норма")</f>
        <v>норма</v>
      </c>
      <c r="K27" s="511"/>
      <c r="L27" s="511"/>
      <c r="M27" s="512"/>
      <c r="P27" s="112"/>
      <c r="Q27" s="112"/>
      <c r="R27" s="112"/>
      <c r="S27" s="112"/>
      <c r="T27" s="112"/>
      <c r="U27" s="21"/>
    </row>
    <row r="28" spans="1:21" ht="18" customHeight="1" x14ac:dyDescent="0.25">
      <c r="A28" s="451" t="str">
        <f>IF(AND(NOT(C13=5),B39=0),L20,IF(C13=5,"",B39))</f>
        <v/>
      </c>
      <c r="B28" s="452"/>
      <c r="C28" s="452"/>
      <c r="D28" s="452"/>
      <c r="E28" s="452"/>
      <c r="F28" s="452"/>
      <c r="G28" s="453"/>
      <c r="H28" s="124"/>
      <c r="I28" s="159" t="str">
        <f>IF(AND(NOT(C13=5),B39=0),"Х",IF(C13=5,"",B39))</f>
        <v/>
      </c>
      <c r="J28" s="513"/>
      <c r="K28" s="514"/>
      <c r="L28" s="514"/>
      <c r="M28" s="515"/>
      <c r="T28" s="112"/>
      <c r="U28" s="112"/>
    </row>
    <row r="29" spans="1:21" ht="15.75" customHeight="1" thickBot="1" x14ac:dyDescent="0.3">
      <c r="A29" s="451" t="str">
        <f>IF(AND(NOT(D13=5),B40=0),L20,IF(D13=5,"",B40))</f>
        <v/>
      </c>
      <c r="B29" s="452"/>
      <c r="C29" s="452"/>
      <c r="D29" s="452"/>
      <c r="E29" s="452"/>
      <c r="F29" s="452"/>
      <c r="G29" s="453"/>
      <c r="H29" s="124"/>
      <c r="I29" s="160" t="str">
        <f>IF(AND(NOT(D13=5),B40=0),"Х",IF(D13=5,"",B40))</f>
        <v/>
      </c>
      <c r="J29" s="513"/>
      <c r="K29" s="514"/>
      <c r="L29" s="514"/>
      <c r="M29" s="515"/>
      <c r="T29" s="112"/>
      <c r="U29" s="112"/>
    </row>
    <row r="30" spans="1:21" ht="15.75" customHeight="1" thickBot="1" x14ac:dyDescent="0.3">
      <c r="A30" s="469" t="str">
        <f>IF(AND(NOT(E13=5),B41=0),L20,IF(E13=5,"",B41))</f>
        <v/>
      </c>
      <c r="B30" s="470"/>
      <c r="C30" s="470"/>
      <c r="D30" s="470"/>
      <c r="E30" s="470"/>
      <c r="F30" s="470"/>
      <c r="G30" s="471"/>
      <c r="I30" s="161" t="str">
        <f>IF(AND(NOT(E13=5),B41=0),"Х",IF(E13=5,"",B41))</f>
        <v/>
      </c>
      <c r="J30" s="516"/>
      <c r="K30" s="517"/>
      <c r="L30" s="517"/>
      <c r="M30" s="518"/>
      <c r="T30" s="112"/>
      <c r="U30" s="112"/>
    </row>
    <row r="31" spans="1:21" ht="15.75" customHeight="1" thickBot="1" x14ac:dyDescent="0.3">
      <c r="A31" s="490" t="s">
        <v>56</v>
      </c>
      <c r="B31" s="491"/>
      <c r="C31" s="491"/>
      <c r="D31" s="491"/>
      <c r="E31" s="491"/>
      <c r="F31" s="491"/>
      <c r="G31" s="492"/>
      <c r="J31" s="519" t="str">
        <f>IF(OR(I27="Х",I28="Х",I29="Х",I30="Х"),"???",CONCATENATE("(",IF(NOT(B16="-"),CONCATENATE(B16,A27),""),IF(NOT(C16="-"),CONCATENATE(" - ",C16,A28),""),IF(NOT(D16="-"),CONCATENATE(" - ",D16,A29),""),IF(NOT(E16="-"),CONCATENATE(" - ",E16,A30),""),")"))</f>
        <v>()</v>
      </c>
      <c r="K31" s="519"/>
      <c r="L31" s="519"/>
      <c r="M31" s="519"/>
      <c r="T31" s="112"/>
      <c r="U31" s="112"/>
    </row>
    <row r="32" spans="1:21" ht="15.75" customHeight="1" x14ac:dyDescent="0.25">
      <c r="A32" s="505" t="str">
        <f>IF(OR(I27="Х",I28="Х",I29="Х",I30="Х"),L20,CONCATENATE(F22,IF(NOT(B16="-"),CONCATENATE(B16,A27),""),IF(NOT(C16="-"),CONCATENATE(" - ",C16,A28),""),IF(NOT(D16="-"),CONCATENATE(" - ",D16,A29),""),IF(NOT(E16="-"),CONCATENATE(" - ",E16,A30),""),G22))</f>
        <v/>
      </c>
      <c r="B32" s="505"/>
      <c r="C32" s="505"/>
      <c r="D32" s="505"/>
      <c r="E32" s="505"/>
      <c r="F32" s="505"/>
      <c r="G32" s="505"/>
      <c r="J32" s="520"/>
      <c r="K32" s="520"/>
      <c r="L32" s="520"/>
      <c r="M32" s="520"/>
      <c r="U32" s="21"/>
    </row>
    <row r="33" spans="1:21" ht="15.75" customHeight="1" x14ac:dyDescent="0.25">
      <c r="A33" s="506"/>
      <c r="B33" s="506"/>
      <c r="C33" s="506"/>
      <c r="D33" s="506"/>
      <c r="E33" s="506"/>
      <c r="F33" s="506"/>
      <c r="G33" s="506"/>
      <c r="J33" s="520"/>
      <c r="K33" s="520"/>
      <c r="L33" s="520"/>
      <c r="M33" s="520"/>
      <c r="N33" s="69"/>
      <c r="O33" s="69"/>
      <c r="P33" s="69"/>
      <c r="Q33" s="69"/>
      <c r="R33" s="69"/>
      <c r="S33" s="69"/>
      <c r="T33" s="69"/>
      <c r="U33" s="21"/>
    </row>
    <row r="34" spans="1:21" ht="15.75" customHeight="1" x14ac:dyDescent="0.25">
      <c r="A34" s="21"/>
      <c r="B34" s="21"/>
      <c r="C34" s="21"/>
      <c r="D34" s="21"/>
      <c r="E34" s="21"/>
      <c r="F34" s="21"/>
      <c r="G34" s="21"/>
      <c r="J34" s="542" t="str">
        <f>IF(J31="???",L20,"норма")</f>
        <v>норма</v>
      </c>
      <c r="K34" s="542"/>
      <c r="L34" s="542"/>
      <c r="M34" s="542"/>
      <c r="N34" s="69"/>
      <c r="O34" s="69"/>
      <c r="P34" s="69"/>
      <c r="Q34" s="69"/>
      <c r="R34" s="69"/>
      <c r="S34" s="69"/>
      <c r="T34" s="69"/>
      <c r="U34" s="21"/>
    </row>
    <row r="35" spans="1:21" ht="15.75" customHeight="1" thickBot="1" x14ac:dyDescent="0.3">
      <c r="A35" s="21"/>
      <c r="B35" s="21"/>
      <c r="C35" s="21"/>
      <c r="D35" s="21"/>
      <c r="E35" s="21"/>
      <c r="F35" s="21"/>
      <c r="G35" s="21"/>
      <c r="J35" s="542"/>
      <c r="K35" s="542"/>
      <c r="L35" s="542"/>
      <c r="M35" s="542"/>
      <c r="N35" s="69"/>
      <c r="O35" s="69"/>
      <c r="P35" s="69"/>
      <c r="Q35" s="69"/>
      <c r="R35" s="69"/>
      <c r="S35" s="69"/>
      <c r="T35" s="69"/>
      <c r="U35" s="21"/>
    </row>
    <row r="36" spans="1:21" x14ac:dyDescent="0.25">
      <c r="A36" s="544" t="s">
        <v>33</v>
      </c>
      <c r="B36" s="521" t="s">
        <v>46</v>
      </c>
      <c r="C36" s="522"/>
      <c r="D36" s="523"/>
      <c r="L36" s="69"/>
      <c r="M36" s="69"/>
      <c r="N36" s="69"/>
      <c r="O36" s="69"/>
      <c r="P36" s="69"/>
      <c r="Q36" s="69"/>
      <c r="R36" s="69"/>
      <c r="S36" s="69"/>
      <c r="T36" s="69"/>
      <c r="U36" s="21"/>
    </row>
    <row r="37" spans="1:21" ht="15.75" thickBot="1" x14ac:dyDescent="0.3">
      <c r="A37" s="545"/>
      <c r="B37" s="524"/>
      <c r="C37" s="525"/>
      <c r="D37" s="526"/>
      <c r="L37" s="69"/>
      <c r="M37" s="69"/>
      <c r="N37" s="69"/>
      <c r="O37" s="69"/>
      <c r="P37" s="69"/>
      <c r="Q37" s="69"/>
      <c r="R37" s="69"/>
      <c r="S37" s="69"/>
      <c r="T37" s="69"/>
      <c r="U37" s="21"/>
    </row>
    <row r="38" spans="1:21" ht="15" customHeight="1" x14ac:dyDescent="0.25">
      <c r="A38" s="56" t="s">
        <v>24</v>
      </c>
      <c r="B38" s="533">
        <f>IF('Опросный лист'!H19=0,0,'Опросный лист'!H19)</f>
        <v>0</v>
      </c>
      <c r="C38" s="534"/>
      <c r="D38" s="535"/>
      <c r="L38" s="69"/>
      <c r="M38" s="69"/>
      <c r="N38" s="69"/>
      <c r="O38" s="69"/>
      <c r="P38" s="69"/>
      <c r="Q38" s="69"/>
      <c r="R38" s="69"/>
      <c r="S38" s="69"/>
      <c r="T38" s="69"/>
      <c r="U38" s="21"/>
    </row>
    <row r="39" spans="1:21" ht="15" customHeight="1" x14ac:dyDescent="0.25">
      <c r="A39" s="59" t="s">
        <v>26</v>
      </c>
      <c r="B39" s="536">
        <f>IF('Опросный лист'!H20=0,0,'Опросный лист'!H20)</f>
        <v>0</v>
      </c>
      <c r="C39" s="537"/>
      <c r="D39" s="538"/>
      <c r="L39" s="69"/>
      <c r="M39" s="69"/>
      <c r="N39" s="69"/>
      <c r="O39" s="69"/>
      <c r="P39" s="69"/>
      <c r="Q39" s="69"/>
      <c r="R39" s="69"/>
      <c r="S39" s="69"/>
      <c r="T39" s="69"/>
      <c r="U39" s="21"/>
    </row>
    <row r="40" spans="1:21" ht="15" customHeight="1" x14ac:dyDescent="0.25">
      <c r="A40" s="59" t="s">
        <v>28</v>
      </c>
      <c r="B40" s="536">
        <f>IF('Опросный лист'!H21=0,0,'Опросный лист'!H21)</f>
        <v>0</v>
      </c>
      <c r="C40" s="537"/>
      <c r="D40" s="538"/>
      <c r="H40" s="21"/>
      <c r="I40" s="71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21"/>
    </row>
    <row r="41" spans="1:21" ht="15" customHeight="1" thickBot="1" x14ac:dyDescent="0.3">
      <c r="A41" s="63" t="s">
        <v>30</v>
      </c>
      <c r="B41" s="473">
        <f>IF('Опросный лист'!H22=0,0,'Опросный лист'!H22)</f>
        <v>0</v>
      </c>
      <c r="C41" s="474"/>
      <c r="D41" s="475"/>
      <c r="H41" s="70"/>
      <c r="I41" s="72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21"/>
    </row>
    <row r="42" spans="1:21" ht="18.75" customHeight="1" x14ac:dyDescent="0.25">
      <c r="H42" s="21"/>
      <c r="I42" s="68"/>
      <c r="N42" s="21"/>
      <c r="O42" s="21"/>
      <c r="P42" s="21"/>
      <c r="Q42" s="21"/>
      <c r="R42" s="21"/>
      <c r="S42" s="21"/>
      <c r="T42" s="21"/>
      <c r="U42" s="21"/>
    </row>
    <row r="43" spans="1:21" ht="15.75" thickBot="1" x14ac:dyDescent="0.3">
      <c r="H43" s="21"/>
      <c r="I43" s="21"/>
      <c r="N43" s="21"/>
      <c r="O43" s="21"/>
      <c r="P43" s="21"/>
      <c r="Q43" s="21"/>
      <c r="R43" s="21"/>
      <c r="S43" s="21"/>
      <c r="T43" s="21"/>
      <c r="U43" s="21"/>
    </row>
    <row r="44" spans="1:21" ht="16.5" thickBot="1" x14ac:dyDescent="0.3">
      <c r="B44" s="476" t="s">
        <v>144</v>
      </c>
      <c r="C44" s="477"/>
      <c r="D44" s="477"/>
      <c r="E44" s="477"/>
      <c r="F44" s="478"/>
      <c r="H44" s="21"/>
      <c r="I44" s="21"/>
      <c r="N44" s="21"/>
      <c r="O44" s="21"/>
      <c r="P44" s="21"/>
      <c r="Q44" s="21"/>
      <c r="R44" s="21"/>
      <c r="S44" s="21"/>
      <c r="T44" s="21"/>
      <c r="U44" s="21"/>
    </row>
    <row r="45" spans="1:21" ht="16.5" thickBot="1" x14ac:dyDescent="0.3">
      <c r="B45" s="145" t="s">
        <v>120</v>
      </c>
      <c r="C45" s="146" t="s">
        <v>121</v>
      </c>
      <c r="D45" s="146" t="s">
        <v>122</v>
      </c>
      <c r="E45" s="146" t="s">
        <v>123</v>
      </c>
      <c r="F45" s="147" t="s">
        <v>124</v>
      </c>
      <c r="H45" s="21"/>
      <c r="I45" s="21"/>
      <c r="Q45" s="21"/>
      <c r="R45" s="21"/>
      <c r="S45" s="21"/>
      <c r="T45" s="21"/>
      <c r="U45" s="21"/>
    </row>
    <row r="46" spans="1:21" ht="16.5" thickBot="1" x14ac:dyDescent="0.3">
      <c r="A46" s="70"/>
      <c r="B46" s="148">
        <v>125</v>
      </c>
      <c r="C46" s="149">
        <v>175</v>
      </c>
      <c r="D46" s="149">
        <v>275</v>
      </c>
      <c r="E46" s="149">
        <v>335</v>
      </c>
      <c r="F46" s="150">
        <v>335</v>
      </c>
      <c r="G46" s="70"/>
      <c r="H46" s="70"/>
      <c r="I46" s="70"/>
      <c r="Q46" s="21"/>
      <c r="R46" s="21"/>
      <c r="S46" s="21"/>
      <c r="T46" s="21"/>
      <c r="U46" s="21"/>
    </row>
    <row r="47" spans="1:21" ht="16.5" thickBot="1" x14ac:dyDescent="0.3">
      <c r="A47" s="70"/>
      <c r="B47" s="70"/>
      <c r="C47" s="70"/>
      <c r="D47" s="70"/>
      <c r="E47" s="70"/>
      <c r="F47" s="70"/>
      <c r="G47" s="70"/>
      <c r="H47" s="70"/>
      <c r="I47" s="70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1:21" ht="16.5" thickBot="1" x14ac:dyDescent="0.3">
      <c r="A48" s="139" t="s">
        <v>33</v>
      </c>
      <c r="B48" s="356" t="s">
        <v>145</v>
      </c>
      <c r="C48" s="357"/>
      <c r="D48" s="357"/>
      <c r="E48" s="357"/>
      <c r="F48" s="358"/>
      <c r="G48" s="70"/>
      <c r="H48" s="70"/>
      <c r="I48" s="70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ht="15.75" x14ac:dyDescent="0.25">
      <c r="A49" s="56" t="s">
        <v>24</v>
      </c>
      <c r="B49" s="118">
        <f>ROUND(F7*O7,0)</f>
        <v>83</v>
      </c>
      <c r="C49" s="120">
        <f>ROUND(G7*O7,0)</f>
        <v>138</v>
      </c>
      <c r="D49" s="120">
        <f>ROUND(H7*O7,0)</f>
        <v>248</v>
      </c>
      <c r="E49" s="120">
        <f>ROUND(I7*O7,0)</f>
        <v>330</v>
      </c>
      <c r="F49" s="119">
        <f>ROUND(J7*O7,0)</f>
        <v>330</v>
      </c>
      <c r="G49" s="70"/>
      <c r="H49" s="70"/>
      <c r="I49" s="70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1:21" ht="15.75" x14ac:dyDescent="0.25">
      <c r="A50" s="59" t="s">
        <v>26</v>
      </c>
      <c r="B50" s="110">
        <f>ROUND(F8*O8,0)</f>
        <v>81</v>
      </c>
      <c r="C50" s="111">
        <f>ROUND(G8*O8,0)</f>
        <v>124</v>
      </c>
      <c r="D50" s="111">
        <f>ROUND(H8*O8,0)</f>
        <v>217</v>
      </c>
      <c r="E50" s="111">
        <f>ROUND(I8*O8,0)</f>
        <v>279</v>
      </c>
      <c r="F50" s="115">
        <f>ROUND(J8*O8,0)</f>
        <v>279</v>
      </c>
      <c r="G50" s="70"/>
      <c r="H50" s="70"/>
      <c r="I50" s="70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1:21" ht="15.75" x14ac:dyDescent="0.25">
      <c r="A51" s="59" t="s">
        <v>28</v>
      </c>
      <c r="B51" s="110">
        <f>ROUND(F9*O9,0)</f>
        <v>83</v>
      </c>
      <c r="C51" s="111">
        <f>ROUND(G9*O9,0)</f>
        <v>138</v>
      </c>
      <c r="D51" s="111">
        <f>ROUND(H9*O9,0)</f>
        <v>248</v>
      </c>
      <c r="E51" s="111">
        <f>ROUND(I9*O9,0)</f>
        <v>330</v>
      </c>
      <c r="F51" s="115">
        <f>ROUND(J9*O9,0)</f>
        <v>330</v>
      </c>
      <c r="G51" s="70"/>
      <c r="H51" s="70"/>
      <c r="I51" s="70"/>
      <c r="U51" s="21"/>
    </row>
    <row r="52" spans="1:21" ht="15.75" thickBot="1" x14ac:dyDescent="0.3">
      <c r="A52" s="63" t="s">
        <v>30</v>
      </c>
      <c r="B52" s="108">
        <f>ROUND(F10*O10,0)</f>
        <v>82</v>
      </c>
      <c r="C52" s="109">
        <f>ROUND(G10*O10,0)</f>
        <v>123</v>
      </c>
      <c r="D52" s="109">
        <f>ROUND(H10*O10,0)</f>
        <v>246</v>
      </c>
      <c r="E52" s="109">
        <f>ROUND(I10*O10,0)</f>
        <v>287</v>
      </c>
      <c r="F52" s="116">
        <f>ROUND(J10*O10,0)</f>
        <v>287</v>
      </c>
      <c r="G52" s="66"/>
      <c r="H52" s="66"/>
      <c r="I52" s="21"/>
      <c r="U52" s="21"/>
    </row>
    <row r="53" spans="1:21" ht="15.75" thickBot="1" x14ac:dyDescent="0.3">
      <c r="A53" s="21"/>
      <c r="B53" s="151">
        <f>MIN(B49,B50,B51,B52)</f>
        <v>81</v>
      </c>
      <c r="C53" s="151">
        <f t="shared" ref="C53:F53" si="1">MIN(C49,C50,C51,C52)</f>
        <v>123</v>
      </c>
      <c r="D53" s="151">
        <f t="shared" si="1"/>
        <v>217</v>
      </c>
      <c r="E53" s="151">
        <f t="shared" si="1"/>
        <v>279</v>
      </c>
      <c r="F53" s="151">
        <f t="shared" si="1"/>
        <v>279</v>
      </c>
      <c r="G53" s="21"/>
      <c r="H53" s="73"/>
      <c r="I53" s="21"/>
      <c r="U53" s="21"/>
    </row>
    <row r="54" spans="1:21" ht="15.75" x14ac:dyDescent="0.25">
      <c r="A54" s="70"/>
      <c r="B54" s="70"/>
      <c r="C54" s="70"/>
      <c r="D54" s="70"/>
      <c r="U54" s="21"/>
    </row>
    <row r="55" spans="1:21" ht="16.5" thickBot="1" x14ac:dyDescent="0.3">
      <c r="A55" s="70"/>
      <c r="B55" s="70"/>
      <c r="C55" s="70"/>
      <c r="D55" s="70"/>
      <c r="E55" s="74"/>
      <c r="F55" s="55"/>
      <c r="G55" s="55"/>
      <c r="H55" s="55"/>
      <c r="I55" s="55"/>
      <c r="J55" s="55"/>
      <c r="K55" s="55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1:21" ht="15.75" thickBot="1" x14ac:dyDescent="0.3">
      <c r="A56" s="441" t="s">
        <v>142</v>
      </c>
      <c r="B56" s="442"/>
      <c r="C56" s="442"/>
      <c r="D56" s="443"/>
      <c r="E56" s="55"/>
      <c r="F56" s="55"/>
      <c r="G56" s="55"/>
      <c r="H56" s="21"/>
      <c r="I56" s="21"/>
      <c r="J56" s="21"/>
      <c r="K56" s="55"/>
      <c r="L56" s="21"/>
      <c r="M56" s="21"/>
      <c r="N56" s="21"/>
      <c r="O56" s="21"/>
      <c r="P56" s="21"/>
      <c r="Q56" s="21"/>
      <c r="R56" s="21"/>
      <c r="S56" s="21"/>
      <c r="T56" s="21"/>
      <c r="U56" s="21"/>
    </row>
    <row r="57" spans="1:21" ht="15.75" thickBot="1" x14ac:dyDescent="0.3">
      <c r="A57" s="444">
        <f>ROUND(SUM(B38*B22,B39*C22,B40*D22,B41*E22),0)</f>
        <v>0</v>
      </c>
      <c r="B57" s="445"/>
      <c r="C57" s="445"/>
      <c r="D57" s="446"/>
      <c r="E57" s="55"/>
      <c r="F57" s="55"/>
      <c r="G57" s="55"/>
      <c r="H57" s="55"/>
      <c r="I57" s="55"/>
      <c r="J57" s="55"/>
      <c r="K57" s="55"/>
      <c r="L57" s="21"/>
      <c r="M57" s="21"/>
      <c r="N57" s="21"/>
      <c r="O57" s="21"/>
      <c r="P57" s="21"/>
      <c r="Q57" s="21"/>
      <c r="R57" s="21"/>
      <c r="S57" s="21"/>
      <c r="T57" s="21"/>
      <c r="U57" s="21"/>
    </row>
    <row r="58" spans="1:21" ht="15.75" thickBot="1" x14ac:dyDescent="0.3">
      <c r="A58" s="441" t="s">
        <v>55</v>
      </c>
      <c r="B58" s="442"/>
      <c r="C58" s="442"/>
      <c r="D58" s="443"/>
      <c r="E58" s="55"/>
      <c r="F58" s="55"/>
      <c r="G58" s="55"/>
      <c r="H58" s="55"/>
      <c r="I58" s="55"/>
      <c r="J58" s="55"/>
      <c r="K58" s="55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1:21" x14ac:dyDescent="0.25">
      <c r="A59" s="347" t="str">
        <f>IF(AND(G16=1,A57&gt;B53),I20,IF(AND(G16=2,A57&gt;C53),I20,IF(AND(G16=3,A57&gt;D53),I20,IF(AND(G16=4,A57&gt;E53),I20,IF(AND(G16=5,A57&gt;F53),I20,"Норма")))))</f>
        <v>Норма</v>
      </c>
      <c r="B59" s="348"/>
      <c r="C59" s="348"/>
      <c r="D59" s="349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21"/>
      <c r="P59" s="21"/>
      <c r="Q59" s="21"/>
      <c r="R59" s="21"/>
      <c r="S59" s="21"/>
      <c r="T59" s="21"/>
      <c r="U59" s="21"/>
    </row>
    <row r="60" spans="1:21" ht="15.75" thickBot="1" x14ac:dyDescent="0.3">
      <c r="A60" s="353"/>
      <c r="B60" s="354"/>
      <c r="C60" s="354"/>
      <c r="D60" s="3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21"/>
      <c r="P60" s="21"/>
      <c r="Q60" s="21"/>
      <c r="R60" s="21"/>
      <c r="S60" s="21"/>
      <c r="T60" s="21"/>
      <c r="U60" s="21"/>
    </row>
    <row r="61" spans="1:21" ht="15.75" thickBot="1" x14ac:dyDescent="0.3">
      <c r="A61" s="21"/>
      <c r="B61" s="21"/>
      <c r="C61" s="21"/>
      <c r="D61" s="21"/>
      <c r="E61" s="55"/>
      <c r="F61" s="55"/>
      <c r="G61" s="55"/>
      <c r="H61" s="55"/>
      <c r="I61" s="55"/>
      <c r="J61" s="543" t="str">
        <f>IF(NOT(A59="Норма"),I20,"норма")</f>
        <v>норма</v>
      </c>
      <c r="K61" s="543"/>
      <c r="L61" s="543"/>
      <c r="M61" s="543"/>
      <c r="N61" s="55"/>
      <c r="O61" s="21"/>
      <c r="P61" s="21"/>
      <c r="Q61" s="21"/>
      <c r="R61" s="21"/>
      <c r="S61" s="21"/>
      <c r="T61" s="21"/>
      <c r="U61" s="21"/>
    </row>
    <row r="62" spans="1:21" ht="16.5" thickBot="1" x14ac:dyDescent="0.3">
      <c r="A62" s="539" t="s">
        <v>57</v>
      </c>
      <c r="B62" s="540"/>
      <c r="C62" s="540"/>
      <c r="D62" s="540"/>
      <c r="E62" s="540"/>
      <c r="F62" s="540"/>
      <c r="G62" s="541"/>
      <c r="H62" s="55"/>
      <c r="I62" s="55"/>
      <c r="J62" s="543"/>
      <c r="K62" s="543"/>
      <c r="L62" s="543"/>
      <c r="M62" s="543"/>
      <c r="N62" s="55"/>
      <c r="O62" s="21"/>
      <c r="P62" s="21"/>
      <c r="Q62" s="21"/>
      <c r="R62" s="21"/>
      <c r="S62" s="21"/>
      <c r="T62" s="21"/>
      <c r="U62" s="21"/>
    </row>
    <row r="63" spans="1:21" ht="16.5" thickBot="1" x14ac:dyDescent="0.3">
      <c r="A63" s="493" t="str">
        <f>IF(AND(G16=1,A57&gt;B53),I20,IF(AND(G16=2,A57&gt;C53),I20,IF(AND(G16=3,A57&gt;D53),I20,IF(AND(G16=4,A57&gt;E53),I20,IF(AND(G16=5,A57&gt;F53),I20,A32)))))</f>
        <v/>
      </c>
      <c r="B63" s="494"/>
      <c r="C63" s="494"/>
      <c r="D63" s="494"/>
      <c r="E63" s="494"/>
      <c r="F63" s="494"/>
      <c r="G63" s="495"/>
      <c r="H63" s="55"/>
      <c r="I63" s="55"/>
      <c r="J63" s="543"/>
      <c r="K63" s="543"/>
      <c r="L63" s="543"/>
      <c r="M63" s="543"/>
      <c r="N63" s="55"/>
      <c r="O63" s="21"/>
      <c r="P63" s="21"/>
      <c r="Q63" s="21"/>
      <c r="R63" s="21"/>
      <c r="S63" s="21"/>
      <c r="T63" s="21"/>
      <c r="U63" s="21"/>
    </row>
    <row r="64" spans="1:21" x14ac:dyDescent="0.25">
      <c r="A64" s="21"/>
      <c r="B64" s="21"/>
      <c r="C64" s="21"/>
      <c r="D64" s="21"/>
      <c r="E64" s="21"/>
      <c r="F64" s="55"/>
      <c r="G64" s="55"/>
      <c r="H64" s="55"/>
      <c r="I64" s="55"/>
      <c r="J64" s="55"/>
      <c r="K64" s="55"/>
      <c r="L64" s="55"/>
      <c r="M64" s="55"/>
      <c r="N64" s="55"/>
      <c r="O64" s="21"/>
      <c r="P64" s="21"/>
      <c r="Q64" s="21"/>
      <c r="R64" s="21"/>
      <c r="S64" s="21"/>
      <c r="T64" s="21"/>
      <c r="U64" s="21"/>
    </row>
    <row r="65" spans="1:21" ht="15.75" thickBot="1" x14ac:dyDescent="0.3">
      <c r="A65" s="21"/>
      <c r="B65" s="21"/>
      <c r="C65" s="21"/>
      <c r="D65" s="21"/>
      <c r="E65" s="21"/>
      <c r="F65" s="21"/>
      <c r="G65" s="21"/>
      <c r="H65" s="55"/>
      <c r="I65" s="55"/>
      <c r="J65" s="55"/>
      <c r="K65" s="55"/>
      <c r="L65" s="55"/>
      <c r="M65" s="55"/>
      <c r="N65" s="55"/>
      <c r="O65" s="21"/>
      <c r="P65" s="21"/>
      <c r="Q65" s="21"/>
      <c r="R65" s="21"/>
      <c r="S65" s="21"/>
      <c r="T65" s="21"/>
      <c r="U65" s="21"/>
    </row>
    <row r="66" spans="1:21" x14ac:dyDescent="0.25">
      <c r="A66" s="435" t="s">
        <v>105</v>
      </c>
      <c r="B66" s="436"/>
      <c r="C66" s="436"/>
      <c r="D66" s="436"/>
      <c r="E66" s="436"/>
      <c r="F66" s="436"/>
      <c r="G66" s="436"/>
      <c r="H66" s="436"/>
      <c r="I66" s="436"/>
      <c r="J66" s="437"/>
      <c r="K66" s="21"/>
      <c r="L66" s="21"/>
      <c r="M66" s="21"/>
      <c r="N66" s="55"/>
      <c r="O66" s="21"/>
      <c r="P66" s="21"/>
      <c r="Q66" s="21"/>
      <c r="R66" s="21"/>
      <c r="S66" s="21"/>
      <c r="T66" s="21"/>
      <c r="U66" s="21"/>
    </row>
    <row r="67" spans="1:21" x14ac:dyDescent="0.25">
      <c r="A67" s="438"/>
      <c r="B67" s="439"/>
      <c r="C67" s="439"/>
      <c r="D67" s="439"/>
      <c r="E67" s="439"/>
      <c r="F67" s="439"/>
      <c r="G67" s="439"/>
      <c r="H67" s="439"/>
      <c r="I67" s="439"/>
      <c r="J67" s="440"/>
      <c r="K67" s="21"/>
      <c r="L67" s="21"/>
      <c r="M67" s="21"/>
      <c r="N67" s="55"/>
      <c r="O67" s="21"/>
      <c r="P67" s="21"/>
      <c r="Q67" s="21"/>
      <c r="R67" s="21"/>
      <c r="S67" s="21"/>
      <c r="T67" s="21"/>
      <c r="U67" s="21"/>
    </row>
    <row r="68" spans="1:21" ht="15.75" thickBot="1" x14ac:dyDescent="0.3">
      <c r="A68" s="438"/>
      <c r="B68" s="439"/>
      <c r="C68" s="439"/>
      <c r="D68" s="439"/>
      <c r="E68" s="439"/>
      <c r="F68" s="439"/>
      <c r="G68" s="439"/>
      <c r="H68" s="439"/>
      <c r="I68" s="439"/>
      <c r="J68" s="440"/>
      <c r="K68" s="21"/>
      <c r="L68" s="21"/>
      <c r="M68" s="21"/>
      <c r="R68" s="21"/>
      <c r="S68" s="21"/>
      <c r="T68" s="21"/>
      <c r="U68" s="21"/>
    </row>
    <row r="69" spans="1:21" ht="15.75" customHeight="1" x14ac:dyDescent="0.25">
      <c r="A69" s="532" t="b">
        <v>0</v>
      </c>
      <c r="B69" s="548" t="str">
        <f>IF(A69=TRUE,D69,"")</f>
        <v/>
      </c>
      <c r="C69" s="549"/>
      <c r="D69" s="548" t="s">
        <v>107</v>
      </c>
      <c r="E69" s="401"/>
      <c r="F69" s="401"/>
      <c r="G69" s="401"/>
      <c r="H69" s="401"/>
      <c r="I69" s="549"/>
      <c r="J69" s="556">
        <f>IF(A69=TRUE,1,0)</f>
        <v>0</v>
      </c>
      <c r="L69" s="21"/>
      <c r="M69" s="21"/>
      <c r="R69" s="21"/>
      <c r="S69" s="21"/>
      <c r="T69" s="21"/>
      <c r="U69" s="21"/>
    </row>
    <row r="70" spans="1:21" ht="18" customHeight="1" x14ac:dyDescent="0.25">
      <c r="A70" s="531"/>
      <c r="B70" s="550"/>
      <c r="C70" s="551"/>
      <c r="D70" s="550"/>
      <c r="E70" s="552"/>
      <c r="F70" s="552"/>
      <c r="G70" s="552"/>
      <c r="H70" s="552"/>
      <c r="I70" s="551"/>
      <c r="J70" s="556"/>
      <c r="L70" s="21"/>
      <c r="M70" s="21"/>
      <c r="R70" s="21"/>
      <c r="S70" s="21"/>
      <c r="T70" s="21"/>
      <c r="U70" s="21"/>
    </row>
    <row r="71" spans="1:21" ht="25.5" customHeight="1" x14ac:dyDescent="0.25">
      <c r="A71" s="530" t="b">
        <v>0</v>
      </c>
      <c r="B71" s="553" t="str">
        <f t="shared" ref="B71:B73" si="2">IF(A71=TRUE,D71,"")</f>
        <v/>
      </c>
      <c r="C71" s="554"/>
      <c r="D71" s="553" t="s">
        <v>108</v>
      </c>
      <c r="E71" s="555"/>
      <c r="F71" s="555"/>
      <c r="G71" s="555"/>
      <c r="H71" s="555"/>
      <c r="I71" s="554"/>
      <c r="J71" s="556">
        <f>IF(A71=TRUE,1,0)</f>
        <v>0</v>
      </c>
      <c r="L71" s="21"/>
      <c r="M71" s="21"/>
      <c r="R71" s="21"/>
      <c r="S71" s="21"/>
      <c r="T71" s="21"/>
      <c r="U71" s="21"/>
    </row>
    <row r="72" spans="1:21" ht="43.5" customHeight="1" x14ac:dyDescent="0.25">
      <c r="A72" s="531"/>
      <c r="B72" s="550"/>
      <c r="C72" s="551"/>
      <c r="D72" s="550"/>
      <c r="E72" s="552"/>
      <c r="F72" s="552"/>
      <c r="G72" s="552"/>
      <c r="H72" s="552"/>
      <c r="I72" s="551"/>
      <c r="J72" s="556"/>
      <c r="L72" s="21"/>
      <c r="M72" s="21"/>
      <c r="R72" s="21"/>
      <c r="S72" s="21"/>
      <c r="T72" s="21"/>
      <c r="U72" s="21"/>
    </row>
    <row r="73" spans="1:21" ht="15.75" customHeight="1" x14ac:dyDescent="0.25">
      <c r="A73" s="530" t="b">
        <v>0</v>
      </c>
      <c r="B73" s="553" t="str">
        <f t="shared" si="2"/>
        <v/>
      </c>
      <c r="C73" s="554"/>
      <c r="D73" s="553" t="s">
        <v>109</v>
      </c>
      <c r="E73" s="555"/>
      <c r="F73" s="555"/>
      <c r="G73" s="555"/>
      <c r="H73" s="555"/>
      <c r="I73" s="554"/>
      <c r="J73" s="556">
        <f>IF(A73=TRUE,1,0)</f>
        <v>0</v>
      </c>
      <c r="L73" s="21"/>
      <c r="M73" s="21"/>
      <c r="R73" s="21"/>
      <c r="S73" s="21"/>
      <c r="T73" s="21"/>
      <c r="U73" s="21"/>
    </row>
    <row r="74" spans="1:21" ht="26.25" customHeight="1" x14ac:dyDescent="0.25">
      <c r="A74" s="531"/>
      <c r="B74" s="550"/>
      <c r="C74" s="551"/>
      <c r="D74" s="550"/>
      <c r="E74" s="552"/>
      <c r="F74" s="552"/>
      <c r="G74" s="552"/>
      <c r="H74" s="552"/>
      <c r="I74" s="551"/>
      <c r="J74" s="556"/>
      <c r="L74" s="21"/>
      <c r="M74" s="21"/>
      <c r="R74" s="21"/>
      <c r="S74" s="21"/>
      <c r="T74" s="21"/>
      <c r="U74" s="21"/>
    </row>
    <row r="75" spans="1:21" ht="26.25" customHeight="1" x14ac:dyDescent="0.25">
      <c r="A75" s="530" t="b">
        <v>0</v>
      </c>
      <c r="B75" s="484" t="str">
        <f>IF(A75=TRUE,D75,"")</f>
        <v/>
      </c>
      <c r="C75" s="485"/>
      <c r="D75" s="484" t="s">
        <v>106</v>
      </c>
      <c r="E75" s="488"/>
      <c r="F75" s="488"/>
      <c r="G75" s="488"/>
      <c r="H75" s="488"/>
      <c r="I75" s="485"/>
      <c r="J75" s="556">
        <f>IF(A75=TRUE,1,0)</f>
        <v>0</v>
      </c>
      <c r="L75" s="21"/>
      <c r="M75" s="21"/>
      <c r="R75" s="21"/>
      <c r="S75" s="21"/>
      <c r="T75" s="21"/>
      <c r="U75" s="21"/>
    </row>
    <row r="76" spans="1:21" ht="15" customHeight="1" x14ac:dyDescent="0.25">
      <c r="A76" s="531"/>
      <c r="B76" s="486"/>
      <c r="C76" s="487"/>
      <c r="D76" s="486"/>
      <c r="E76" s="489"/>
      <c r="F76" s="489"/>
      <c r="G76" s="489"/>
      <c r="H76" s="489"/>
      <c r="I76" s="487"/>
      <c r="J76" s="486"/>
      <c r="L76" s="21"/>
      <c r="M76" s="21"/>
      <c r="R76" s="21"/>
      <c r="S76" s="21"/>
      <c r="T76" s="21"/>
      <c r="U76" s="21"/>
    </row>
    <row r="77" spans="1:21" ht="42" customHeight="1" x14ac:dyDescent="0.25">
      <c r="A77" s="153" t="str">
        <f>IF(AND(A69=FALSE,A71=FALSE,A73=FALSE,A75=FALSE),"","[ Дополнительные монтажные элементы - ")</f>
        <v/>
      </c>
      <c r="B77" s="480" t="str">
        <f>IF(NOT(B69=0),B69,"")</f>
        <v/>
      </c>
      <c r="C77" s="480"/>
      <c r="D77" s="480"/>
      <c r="E77" s="480"/>
      <c r="F77" s="480"/>
      <c r="G77" s="480"/>
      <c r="H77" s="480"/>
      <c r="I77" s="480"/>
      <c r="J77" s="481"/>
      <c r="K77" s="482"/>
      <c r="L77" s="483"/>
      <c r="M77" s="483"/>
      <c r="R77" s="21"/>
      <c r="S77" s="21"/>
      <c r="T77" s="21"/>
      <c r="U77" s="21"/>
    </row>
    <row r="78" spans="1:21" ht="15.75" customHeight="1" x14ac:dyDescent="0.25">
      <c r="A78" s="153" t="str">
        <f>IF(AND(A69=FALSE,A71=FALSE,A73=FALSE,A75=FALSE),""," ]")</f>
        <v/>
      </c>
      <c r="B78" s="480" t="str">
        <f>IF(NOT(B71=0),B71,"")</f>
        <v/>
      </c>
      <c r="C78" s="480"/>
      <c r="D78" s="480"/>
      <c r="E78" s="480"/>
      <c r="F78" s="480"/>
      <c r="G78" s="480"/>
      <c r="H78" s="480"/>
      <c r="I78" s="480"/>
      <c r="J78" s="481"/>
      <c r="K78" s="482"/>
      <c r="L78" s="483"/>
      <c r="M78" s="483"/>
      <c r="R78" s="21"/>
      <c r="S78" s="21"/>
      <c r="T78" s="21"/>
      <c r="U78" s="21"/>
    </row>
    <row r="79" spans="1:21" ht="15" customHeight="1" x14ac:dyDescent="0.25">
      <c r="A79" s="154"/>
      <c r="B79" s="480" t="str">
        <f>IF(NOT(B73=0),B73,"")</f>
        <v/>
      </c>
      <c r="C79" s="480"/>
      <c r="D79" s="480"/>
      <c r="E79" s="480"/>
      <c r="F79" s="480"/>
      <c r="G79" s="480"/>
      <c r="H79" s="480"/>
      <c r="I79" s="480"/>
      <c r="J79" s="481"/>
      <c r="K79" s="482"/>
      <c r="L79" s="483"/>
      <c r="M79" s="483"/>
      <c r="R79" s="21"/>
      <c r="S79" s="21"/>
      <c r="T79" s="21"/>
      <c r="U79" s="21"/>
    </row>
    <row r="80" spans="1:21" ht="15" customHeight="1" thickBot="1" x14ac:dyDescent="0.3">
      <c r="A80" s="155"/>
      <c r="B80" s="546" t="str">
        <f>IF(NOT(B75=0),B75,"")</f>
        <v/>
      </c>
      <c r="C80" s="546"/>
      <c r="D80" s="546"/>
      <c r="E80" s="546"/>
      <c r="F80" s="546"/>
      <c r="G80" s="546"/>
      <c r="H80" s="546"/>
      <c r="I80" s="546"/>
      <c r="J80" s="547"/>
      <c r="K80" s="482"/>
      <c r="L80" s="483"/>
      <c r="M80" s="483"/>
      <c r="R80" s="21"/>
      <c r="S80" s="21"/>
      <c r="T80" s="21"/>
      <c r="U80" s="21"/>
    </row>
    <row r="81" spans="1:21" ht="15" customHeight="1" thickBot="1" x14ac:dyDescent="0.3">
      <c r="A81" s="75"/>
      <c r="B81" s="76"/>
      <c r="C81" s="76"/>
      <c r="D81" s="76"/>
      <c r="E81" s="76"/>
      <c r="F81" s="76"/>
      <c r="G81" s="76"/>
      <c r="H81" s="76"/>
      <c r="I81" s="76"/>
      <c r="J81" s="77"/>
      <c r="K81" s="21"/>
      <c r="L81" s="21"/>
      <c r="M81" s="21"/>
      <c r="R81" s="21"/>
      <c r="S81" s="21"/>
      <c r="T81" s="21"/>
      <c r="U81" s="21"/>
    </row>
    <row r="82" spans="1:21" ht="15" customHeight="1" x14ac:dyDescent="0.25">
      <c r="A82" s="404" t="str">
        <f>CONCATENATE(A77,B77,B78,B79,B80,A78)</f>
        <v/>
      </c>
      <c r="B82" s="404"/>
      <c r="C82" s="404"/>
      <c r="D82" s="404"/>
      <c r="E82" s="404"/>
      <c r="F82" s="404"/>
      <c r="G82" s="404"/>
      <c r="H82" s="404"/>
      <c r="I82" s="404"/>
      <c r="J82" s="404"/>
      <c r="K82" s="404"/>
      <c r="L82" s="21"/>
      <c r="M82" s="21"/>
      <c r="R82" s="21"/>
      <c r="S82" s="21"/>
      <c r="T82" s="21"/>
      <c r="U82" s="21"/>
    </row>
    <row r="83" spans="1:21" x14ac:dyDescent="0.25">
      <c r="A83" s="404"/>
      <c r="B83" s="404"/>
      <c r="C83" s="404"/>
      <c r="D83" s="404"/>
      <c r="E83" s="404"/>
      <c r="F83" s="404"/>
      <c r="G83" s="404"/>
      <c r="H83" s="404"/>
      <c r="I83" s="404"/>
      <c r="J83" s="404"/>
      <c r="K83" s="404"/>
      <c r="L83" s="21"/>
      <c r="M83" s="21"/>
      <c r="R83" s="21"/>
      <c r="S83" s="21"/>
      <c r="T83" s="21"/>
      <c r="U83" s="21"/>
    </row>
    <row r="84" spans="1:21" ht="15" customHeight="1" x14ac:dyDescent="0.25">
      <c r="A84" s="404"/>
      <c r="B84" s="404"/>
      <c r="C84" s="404"/>
      <c r="D84" s="404"/>
      <c r="E84" s="404"/>
      <c r="F84" s="404"/>
      <c r="G84" s="404"/>
      <c r="H84" s="404"/>
      <c r="I84" s="404"/>
      <c r="J84" s="404"/>
      <c r="K84" s="404"/>
      <c r="L84" s="21"/>
      <c r="M84" s="21"/>
      <c r="R84" s="21"/>
      <c r="S84" s="21"/>
      <c r="T84" s="21"/>
      <c r="U84" s="21"/>
    </row>
    <row r="85" spans="1:21" x14ac:dyDescent="0.25">
      <c r="A85" s="404"/>
      <c r="B85" s="404"/>
      <c r="C85" s="404"/>
      <c r="D85" s="404"/>
      <c r="E85" s="404"/>
      <c r="F85" s="404"/>
      <c r="G85" s="404"/>
      <c r="H85" s="404"/>
      <c r="I85" s="404"/>
      <c r="J85" s="404"/>
      <c r="K85" s="404"/>
      <c r="L85" s="21"/>
      <c r="M85" s="21"/>
      <c r="R85" s="21"/>
      <c r="S85" s="21"/>
      <c r="T85" s="21"/>
      <c r="U85" s="21"/>
    </row>
    <row r="86" spans="1:21" x14ac:dyDescent="0.25">
      <c r="A86" s="21"/>
      <c r="B86" s="21"/>
      <c r="C86" s="21"/>
      <c r="D86" s="21"/>
      <c r="R86" s="21"/>
      <c r="S86" s="21"/>
      <c r="T86" s="21"/>
      <c r="U86" s="21"/>
    </row>
    <row r="87" spans="1:21" x14ac:dyDescent="0.25">
      <c r="A87" s="21"/>
      <c r="B87" s="21"/>
      <c r="C87" s="21"/>
      <c r="D87" s="21"/>
      <c r="R87" s="21"/>
      <c r="S87" s="21"/>
      <c r="T87" s="21"/>
      <c r="U87" s="21"/>
    </row>
    <row r="88" spans="1:21" x14ac:dyDescent="0.25">
      <c r="A88" s="479" t="str">
        <f>'Опросный лист'!A60</f>
        <v xml:space="preserve">ККВ-е-0 -  ЦКЛГ.685631.001 , ЦКЛГ.685631.000 ТУ    </v>
      </c>
      <c r="B88" s="479"/>
      <c r="C88" s="479"/>
      <c r="D88" s="479"/>
      <c r="E88" s="479"/>
      <c r="F88" s="479"/>
      <c r="G88" s="479"/>
      <c r="H88" s="479"/>
      <c r="I88" s="479"/>
      <c r="J88" s="479"/>
      <c r="K88" s="479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x14ac:dyDescent="0.25">
      <c r="A89" s="479"/>
      <c r="B89" s="479"/>
      <c r="C89" s="479"/>
      <c r="D89" s="479"/>
      <c r="E89" s="479"/>
      <c r="F89" s="479"/>
      <c r="G89" s="479"/>
      <c r="H89" s="479"/>
      <c r="I89" s="479"/>
      <c r="J89" s="479"/>
      <c r="K89" s="479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1:21" x14ac:dyDescent="0.25">
      <c r="A90" s="479"/>
      <c r="B90" s="479"/>
      <c r="C90" s="479"/>
      <c r="D90" s="479"/>
      <c r="E90" s="479"/>
      <c r="F90" s="479"/>
      <c r="G90" s="479"/>
      <c r="H90" s="479"/>
      <c r="I90" s="479"/>
      <c r="J90" s="479"/>
      <c r="K90" s="479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1:21" x14ac:dyDescent="0.25">
      <c r="A91" s="479"/>
      <c r="B91" s="479"/>
      <c r="C91" s="479"/>
      <c r="D91" s="479"/>
      <c r="E91" s="479"/>
      <c r="F91" s="479"/>
      <c r="G91" s="479"/>
      <c r="H91" s="479"/>
      <c r="I91" s="479"/>
      <c r="J91" s="479"/>
      <c r="K91" s="479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1:21" x14ac:dyDescent="0.25">
      <c r="A92" s="479"/>
      <c r="B92" s="479"/>
      <c r="C92" s="479"/>
      <c r="D92" s="479"/>
      <c r="E92" s="479"/>
      <c r="F92" s="479"/>
      <c r="G92" s="479"/>
      <c r="H92" s="479"/>
      <c r="I92" s="479"/>
      <c r="J92" s="479"/>
      <c r="K92" s="479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1:21" x14ac:dyDescent="0.25">
      <c r="A93" s="479"/>
      <c r="B93" s="479"/>
      <c r="C93" s="479"/>
      <c r="D93" s="479"/>
      <c r="E93" s="479"/>
      <c r="F93" s="479"/>
      <c r="G93" s="479"/>
      <c r="H93" s="479"/>
      <c r="I93" s="479"/>
      <c r="J93" s="479"/>
      <c r="K93" s="479"/>
      <c r="L93" s="21"/>
      <c r="M93" s="21"/>
      <c r="N93" s="21"/>
      <c r="O93" s="21"/>
      <c r="P93" s="21"/>
      <c r="Q93" s="21"/>
      <c r="R93" s="21"/>
      <c r="S93" s="21"/>
      <c r="T93" s="21"/>
      <c r="U93" s="21"/>
    </row>
    <row r="94" spans="1:21" x14ac:dyDescent="0.25">
      <c r="A94" s="479"/>
      <c r="B94" s="479"/>
      <c r="C94" s="479"/>
      <c r="D94" s="479"/>
      <c r="E94" s="479"/>
      <c r="F94" s="479"/>
      <c r="G94" s="479"/>
      <c r="H94" s="479"/>
      <c r="I94" s="479"/>
      <c r="J94" s="479"/>
      <c r="K94" s="479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1:21" x14ac:dyDescent="0.25">
      <c r="A95" s="479"/>
      <c r="B95" s="479"/>
      <c r="C95" s="479"/>
      <c r="D95" s="479"/>
      <c r="E95" s="479"/>
      <c r="F95" s="479"/>
      <c r="G95" s="479"/>
      <c r="H95" s="479"/>
      <c r="I95" s="479"/>
      <c r="J95" s="479"/>
      <c r="K95" s="479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1:21" x14ac:dyDescent="0.25">
      <c r="A96" s="479"/>
      <c r="B96" s="479"/>
      <c r="C96" s="479"/>
      <c r="D96" s="479"/>
      <c r="E96" s="479"/>
      <c r="F96" s="479"/>
      <c r="G96" s="479"/>
      <c r="H96" s="479"/>
      <c r="I96" s="479"/>
      <c r="J96" s="479"/>
      <c r="K96" s="479"/>
    </row>
    <row r="106" spans="1:11" x14ac:dyDescent="0.25">
      <c r="A106" s="472"/>
      <c r="B106" s="472"/>
      <c r="C106" s="472"/>
      <c r="D106" s="472"/>
      <c r="E106" s="472"/>
      <c r="F106" s="472"/>
      <c r="G106" s="472"/>
      <c r="H106" s="472"/>
      <c r="I106" s="472"/>
      <c r="J106" s="472"/>
      <c r="K106" s="472"/>
    </row>
    <row r="107" spans="1:11" x14ac:dyDescent="0.25">
      <c r="A107" s="472"/>
      <c r="B107" s="472"/>
      <c r="C107" s="472"/>
      <c r="D107" s="472"/>
      <c r="E107" s="472"/>
      <c r="F107" s="472"/>
      <c r="G107" s="472"/>
      <c r="H107" s="472"/>
      <c r="I107" s="472"/>
      <c r="J107" s="472"/>
      <c r="K107" s="472"/>
    </row>
    <row r="108" spans="1:11" x14ac:dyDescent="0.25">
      <c r="A108" s="472"/>
      <c r="B108" s="472"/>
      <c r="C108" s="472"/>
      <c r="D108" s="472"/>
      <c r="E108" s="472"/>
      <c r="F108" s="472"/>
      <c r="G108" s="472"/>
      <c r="H108" s="472"/>
      <c r="I108" s="472"/>
      <c r="J108" s="472"/>
      <c r="K108" s="472"/>
    </row>
    <row r="109" spans="1:11" x14ac:dyDescent="0.25">
      <c r="A109" s="472"/>
      <c r="B109" s="472"/>
      <c r="C109" s="472"/>
      <c r="D109" s="472"/>
      <c r="E109" s="472"/>
      <c r="F109" s="472"/>
      <c r="G109" s="472"/>
      <c r="H109" s="472"/>
      <c r="I109" s="472"/>
      <c r="J109" s="472"/>
      <c r="K109" s="472"/>
    </row>
    <row r="110" spans="1:11" x14ac:dyDescent="0.25">
      <c r="A110" s="472"/>
      <c r="B110" s="472"/>
      <c r="C110" s="472"/>
      <c r="D110" s="472"/>
      <c r="E110" s="472"/>
      <c r="F110" s="472"/>
      <c r="G110" s="472"/>
      <c r="H110" s="472"/>
      <c r="I110" s="472"/>
      <c r="J110" s="472"/>
      <c r="K110" s="472"/>
    </row>
    <row r="111" spans="1:11" x14ac:dyDescent="0.25">
      <c r="A111" s="472"/>
      <c r="B111" s="472"/>
      <c r="C111" s="472"/>
      <c r="D111" s="472"/>
      <c r="E111" s="472"/>
      <c r="F111" s="472"/>
      <c r="G111" s="472"/>
      <c r="H111" s="472"/>
      <c r="I111" s="472"/>
      <c r="J111" s="472"/>
      <c r="K111" s="472"/>
    </row>
    <row r="112" spans="1:11" x14ac:dyDescent="0.25">
      <c r="A112" s="472"/>
      <c r="B112" s="472"/>
      <c r="C112" s="472"/>
      <c r="D112" s="472"/>
      <c r="E112" s="472"/>
      <c r="F112" s="472"/>
      <c r="G112" s="472"/>
      <c r="H112" s="472"/>
      <c r="I112" s="472"/>
      <c r="J112" s="472"/>
      <c r="K112" s="472"/>
    </row>
    <row r="113" spans="1:11" x14ac:dyDescent="0.25">
      <c r="A113" s="472"/>
      <c r="B113" s="472"/>
      <c r="C113" s="472"/>
      <c r="D113" s="472"/>
      <c r="E113" s="472"/>
      <c r="F113" s="472"/>
      <c r="G113" s="472"/>
      <c r="H113" s="472"/>
      <c r="I113" s="472"/>
      <c r="J113" s="472"/>
      <c r="K113" s="472"/>
    </row>
  </sheetData>
  <mergeCells count="93">
    <mergeCell ref="A36:A37"/>
    <mergeCell ref="B80:J80"/>
    <mergeCell ref="B69:C70"/>
    <mergeCell ref="D69:I70"/>
    <mergeCell ref="B71:C72"/>
    <mergeCell ref="B73:C74"/>
    <mergeCell ref="D71:I72"/>
    <mergeCell ref="D73:I74"/>
    <mergeCell ref="J69:J70"/>
    <mergeCell ref="J71:J72"/>
    <mergeCell ref="J73:J74"/>
    <mergeCell ref="J75:J76"/>
    <mergeCell ref="A75:A76"/>
    <mergeCell ref="A69:A70"/>
    <mergeCell ref="A71:A72"/>
    <mergeCell ref="A73:A74"/>
    <mergeCell ref="B38:D38"/>
    <mergeCell ref="B39:D39"/>
    <mergeCell ref="B40:D40"/>
    <mergeCell ref="A62:G62"/>
    <mergeCell ref="A31:G31"/>
    <mergeCell ref="A63:G63"/>
    <mergeCell ref="L20:N21"/>
    <mergeCell ref="A26:G26"/>
    <mergeCell ref="A32:G33"/>
    <mergeCell ref="G16:G20"/>
    <mergeCell ref="J27:M30"/>
    <mergeCell ref="J31:M33"/>
    <mergeCell ref="B36:D37"/>
    <mergeCell ref="L19:N19"/>
    <mergeCell ref="F22:F23"/>
    <mergeCell ref="G22:G23"/>
    <mergeCell ref="I19:K19"/>
    <mergeCell ref="I20:K21"/>
    <mergeCell ref="J34:M35"/>
    <mergeCell ref="J61:M63"/>
    <mergeCell ref="A106:K113"/>
    <mergeCell ref="B41:D41"/>
    <mergeCell ref="B44:F44"/>
    <mergeCell ref="A59:D60"/>
    <mergeCell ref="A88:K96"/>
    <mergeCell ref="B77:J77"/>
    <mergeCell ref="B78:J78"/>
    <mergeCell ref="B79:J79"/>
    <mergeCell ref="A82:K85"/>
    <mergeCell ref="K77:M77"/>
    <mergeCell ref="K78:M78"/>
    <mergeCell ref="K79:M79"/>
    <mergeCell ref="K80:M80"/>
    <mergeCell ref="B48:F48"/>
    <mergeCell ref="B75:C76"/>
    <mergeCell ref="D75:I76"/>
    <mergeCell ref="A22:A23"/>
    <mergeCell ref="B16:B20"/>
    <mergeCell ref="C16:C20"/>
    <mergeCell ref="A30:G30"/>
    <mergeCell ref="A29:G29"/>
    <mergeCell ref="A66:J68"/>
    <mergeCell ref="A56:D56"/>
    <mergeCell ref="A57:D57"/>
    <mergeCell ref="A58:D58"/>
    <mergeCell ref="A2:A6"/>
    <mergeCell ref="A27:G27"/>
    <mergeCell ref="A28:G28"/>
    <mergeCell ref="D16:D20"/>
    <mergeCell ref="E16:E20"/>
    <mergeCell ref="B22:B23"/>
    <mergeCell ref="C22:C23"/>
    <mergeCell ref="D22:D23"/>
    <mergeCell ref="E22:E23"/>
    <mergeCell ref="E2:E6"/>
    <mergeCell ref="D2:D6"/>
    <mergeCell ref="A14:A15"/>
    <mergeCell ref="K2:K6"/>
    <mergeCell ref="C14:C15"/>
    <mergeCell ref="D14:D15"/>
    <mergeCell ref="E14:E15"/>
    <mergeCell ref="F2:J5"/>
    <mergeCell ref="B12:E12"/>
    <mergeCell ref="C2:C6"/>
    <mergeCell ref="B2:B6"/>
    <mergeCell ref="B14:B15"/>
    <mergeCell ref="G14:G15"/>
    <mergeCell ref="O2:P6"/>
    <mergeCell ref="O7:P7"/>
    <mergeCell ref="O8:P8"/>
    <mergeCell ref="O9:P9"/>
    <mergeCell ref="O10:P10"/>
    <mergeCell ref="L2:N6"/>
    <mergeCell ref="L7:N7"/>
    <mergeCell ref="L8:N8"/>
    <mergeCell ref="L9:N9"/>
    <mergeCell ref="L10:N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C109"/>
  <sheetViews>
    <sheetView topLeftCell="A33" workbookViewId="0">
      <selection activeCell="M52" sqref="M52:Q52"/>
    </sheetView>
  </sheetViews>
  <sheetFormatPr defaultRowHeight="15" x14ac:dyDescent="0.25"/>
  <cols>
    <col min="13" max="13" width="10.140625" customWidth="1"/>
    <col min="23" max="23" width="26.28515625" customWidth="1"/>
  </cols>
  <sheetData>
    <row r="1" spans="1:29" ht="30" customHeight="1" thickBot="1" x14ac:dyDescent="0.3">
      <c r="A1" s="639" t="s">
        <v>76</v>
      </c>
      <c r="B1" s="640"/>
      <c r="C1" s="641"/>
      <c r="D1" s="658" t="s">
        <v>77</v>
      </c>
      <c r="E1" s="659"/>
      <c r="F1" s="659"/>
      <c r="G1" s="660"/>
      <c r="H1" s="639" t="s">
        <v>78</v>
      </c>
      <c r="I1" s="640"/>
      <c r="J1" s="641"/>
      <c r="K1" s="639" t="s">
        <v>63</v>
      </c>
      <c r="L1" s="640"/>
      <c r="M1" s="640"/>
      <c r="N1" s="64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29" ht="22.5" customHeight="1" x14ac:dyDescent="0.25">
      <c r="A2" s="388" t="s">
        <v>64</v>
      </c>
      <c r="B2" s="389"/>
      <c r="C2" s="390"/>
      <c r="D2" s="388">
        <v>1</v>
      </c>
      <c r="E2" s="389"/>
      <c r="F2" s="389"/>
      <c r="G2" s="661"/>
      <c r="H2" s="657" t="s">
        <v>65</v>
      </c>
      <c r="I2" s="327"/>
      <c r="J2" s="625"/>
      <c r="K2" s="613" t="s">
        <v>66</v>
      </c>
      <c r="L2" s="655"/>
      <c r="M2" s="655"/>
      <c r="N2" s="656"/>
      <c r="O2" s="21"/>
      <c r="P2" s="21"/>
      <c r="Q2" s="21"/>
      <c r="R2" s="21"/>
      <c r="V2" s="21"/>
      <c r="W2" s="21"/>
      <c r="X2" s="21"/>
      <c r="Y2" s="21"/>
      <c r="Z2" s="21"/>
      <c r="AA2" s="21"/>
      <c r="AB2" s="21"/>
      <c r="AC2" s="21"/>
    </row>
    <row r="3" spans="1:29" ht="27.75" customHeight="1" x14ac:dyDescent="0.25">
      <c r="A3" s="326" t="s">
        <v>67</v>
      </c>
      <c r="B3" s="327"/>
      <c r="C3" s="328"/>
      <c r="D3" s="326">
        <v>2</v>
      </c>
      <c r="E3" s="327"/>
      <c r="F3" s="327"/>
      <c r="G3" s="625"/>
      <c r="H3" s="657" t="s">
        <v>68</v>
      </c>
      <c r="I3" s="327"/>
      <c r="J3" s="625"/>
      <c r="K3" s="615" t="s">
        <v>69</v>
      </c>
      <c r="L3" s="619"/>
      <c r="M3" s="619"/>
      <c r="N3" s="620"/>
      <c r="O3" s="21"/>
      <c r="P3" s="21"/>
      <c r="Q3" s="21"/>
      <c r="R3" s="21"/>
      <c r="V3" s="21"/>
      <c r="W3" s="21"/>
      <c r="X3" s="21"/>
      <c r="Y3" s="21"/>
      <c r="Z3" s="21"/>
      <c r="AA3" s="21"/>
      <c r="AB3" s="21"/>
      <c r="AC3" s="21"/>
    </row>
    <row r="4" spans="1:29" ht="33.75" customHeight="1" x14ac:dyDescent="0.25">
      <c r="A4" s="326" t="s">
        <v>70</v>
      </c>
      <c r="B4" s="327"/>
      <c r="C4" s="328"/>
      <c r="D4" s="326">
        <v>3</v>
      </c>
      <c r="E4" s="327"/>
      <c r="F4" s="327"/>
      <c r="G4" s="625"/>
      <c r="H4" s="657" t="s">
        <v>71</v>
      </c>
      <c r="I4" s="327"/>
      <c r="J4" s="625"/>
      <c r="K4" s="615" t="s">
        <v>150</v>
      </c>
      <c r="L4" s="619"/>
      <c r="M4" s="619"/>
      <c r="N4" s="620"/>
      <c r="O4" s="21"/>
      <c r="P4" s="21"/>
      <c r="Q4" s="21"/>
      <c r="R4" s="21"/>
      <c r="V4" s="21"/>
      <c r="W4" s="21"/>
      <c r="X4" s="21"/>
      <c r="Y4" s="21"/>
      <c r="Z4" s="21"/>
      <c r="AA4" s="21"/>
      <c r="AB4" s="21"/>
      <c r="AC4" s="21"/>
    </row>
    <row r="5" spans="1:29" ht="31.5" customHeight="1" x14ac:dyDescent="0.25">
      <c r="A5" s="326" t="s">
        <v>72</v>
      </c>
      <c r="B5" s="327"/>
      <c r="C5" s="328"/>
      <c r="D5" s="326">
        <v>4</v>
      </c>
      <c r="E5" s="327"/>
      <c r="F5" s="327"/>
      <c r="G5" s="625"/>
      <c r="H5" s="657" t="s">
        <v>73</v>
      </c>
      <c r="I5" s="327"/>
      <c r="J5" s="625"/>
      <c r="K5" s="615" t="s">
        <v>151</v>
      </c>
      <c r="L5" s="619"/>
      <c r="M5" s="619"/>
      <c r="N5" s="620"/>
      <c r="O5" s="21"/>
      <c r="P5" s="21"/>
      <c r="Q5" s="21"/>
      <c r="R5" s="21"/>
      <c r="V5" s="21"/>
      <c r="W5" s="21"/>
      <c r="X5" s="21"/>
      <c r="Y5" s="21"/>
      <c r="Z5" s="21"/>
      <c r="AA5" s="21"/>
      <c r="AB5" s="21"/>
      <c r="AC5" s="21"/>
    </row>
    <row r="6" spans="1:29" ht="30" customHeight="1" x14ac:dyDescent="0.25">
      <c r="A6" s="326" t="s">
        <v>74</v>
      </c>
      <c r="B6" s="327"/>
      <c r="C6" s="328"/>
      <c r="D6" s="326">
        <v>5</v>
      </c>
      <c r="E6" s="327"/>
      <c r="F6" s="327"/>
      <c r="G6" s="625"/>
      <c r="H6" s="657" t="s">
        <v>75</v>
      </c>
      <c r="I6" s="327"/>
      <c r="J6" s="625"/>
      <c r="K6" s="615" t="s">
        <v>152</v>
      </c>
      <c r="L6" s="619"/>
      <c r="M6" s="619"/>
      <c r="N6" s="620"/>
      <c r="O6" s="21"/>
      <c r="P6" s="21"/>
      <c r="Q6" s="21"/>
      <c r="R6" s="21"/>
      <c r="V6" s="21"/>
      <c r="W6" s="21"/>
      <c r="X6" s="21"/>
      <c r="Y6" s="21"/>
      <c r="Z6" s="21"/>
      <c r="AA6" s="21"/>
      <c r="AB6" s="21"/>
      <c r="AC6" s="21"/>
    </row>
    <row r="7" spans="1:29" ht="27" customHeight="1" x14ac:dyDescent="0.25">
      <c r="A7" s="326" t="s">
        <v>148</v>
      </c>
      <c r="B7" s="327"/>
      <c r="C7" s="328"/>
      <c r="D7" s="326">
        <v>6</v>
      </c>
      <c r="E7" s="327"/>
      <c r="F7" s="327"/>
      <c r="G7" s="625"/>
      <c r="H7" s="657" t="s">
        <v>149</v>
      </c>
      <c r="I7" s="327"/>
      <c r="J7" s="625"/>
      <c r="K7" s="621" t="s">
        <v>151</v>
      </c>
      <c r="L7" s="622"/>
      <c r="M7" s="622"/>
      <c r="N7" s="623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ht="15.75" thickBot="1" x14ac:dyDescent="0.3">
      <c r="A8" s="645" t="s">
        <v>17</v>
      </c>
      <c r="B8" s="646"/>
      <c r="C8" s="647"/>
      <c r="D8" s="645" t="s">
        <v>17</v>
      </c>
      <c r="E8" s="646"/>
      <c r="F8" s="646"/>
      <c r="G8" s="662"/>
      <c r="H8" s="663" t="s">
        <v>17</v>
      </c>
      <c r="I8" s="646"/>
      <c r="J8" s="662"/>
      <c r="K8" s="645" t="s">
        <v>17</v>
      </c>
      <c r="L8" s="646"/>
      <c r="M8" s="646"/>
      <c r="N8" s="66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ht="15.75" thickBot="1" x14ac:dyDescent="0.3">
      <c r="A9" s="648"/>
      <c r="B9" s="648"/>
      <c r="C9" s="648"/>
      <c r="D9" s="648"/>
      <c r="E9" s="648"/>
      <c r="F9" s="648"/>
      <c r="G9" s="648"/>
      <c r="H9" s="648"/>
      <c r="I9" s="648"/>
      <c r="J9" s="648"/>
      <c r="K9" s="648"/>
      <c r="L9" s="648"/>
      <c r="M9" s="648"/>
      <c r="N9" s="648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5" customHeight="1" x14ac:dyDescent="0.25">
      <c r="A10" s="630" t="s">
        <v>79</v>
      </c>
      <c r="B10" s="642"/>
      <c r="C10" s="649"/>
      <c r="D10" s="630" t="s">
        <v>80</v>
      </c>
      <c r="E10" s="642"/>
      <c r="F10" s="642"/>
      <c r="G10" s="631"/>
      <c r="H10" s="652" t="s">
        <v>81</v>
      </c>
      <c r="I10" s="642"/>
      <c r="J10" s="631"/>
      <c r="K10" s="630" t="s">
        <v>88</v>
      </c>
      <c r="L10" s="631"/>
      <c r="M10" s="630" t="s">
        <v>89</v>
      </c>
      <c r="N10" s="636" t="s">
        <v>90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x14ac:dyDescent="0.25">
      <c r="A11" s="632"/>
      <c r="B11" s="643"/>
      <c r="C11" s="650"/>
      <c r="D11" s="632"/>
      <c r="E11" s="643"/>
      <c r="F11" s="643"/>
      <c r="G11" s="633"/>
      <c r="H11" s="653"/>
      <c r="I11" s="643"/>
      <c r="J11" s="633"/>
      <c r="K11" s="632"/>
      <c r="L11" s="633"/>
      <c r="M11" s="632"/>
      <c r="N11" s="637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22.5" customHeight="1" thickBot="1" x14ac:dyDescent="0.3">
      <c r="A12" s="634"/>
      <c r="B12" s="644"/>
      <c r="C12" s="651"/>
      <c r="D12" s="634"/>
      <c r="E12" s="644"/>
      <c r="F12" s="644"/>
      <c r="G12" s="635"/>
      <c r="H12" s="654"/>
      <c r="I12" s="644"/>
      <c r="J12" s="635"/>
      <c r="K12" s="634"/>
      <c r="L12" s="635"/>
      <c r="M12" s="634"/>
      <c r="N12" s="63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ht="22.5" customHeight="1" x14ac:dyDescent="0.25">
      <c r="A13" s="388">
        <v>1</v>
      </c>
      <c r="B13" s="389"/>
      <c r="C13" s="390"/>
      <c r="D13" s="613">
        <v>6</v>
      </c>
      <c r="E13" s="624"/>
      <c r="F13" s="613">
        <v>8</v>
      </c>
      <c r="G13" s="614"/>
      <c r="H13" s="388" t="s">
        <v>153</v>
      </c>
      <c r="I13" s="389"/>
      <c r="J13" s="661"/>
      <c r="K13" s="628">
        <v>7</v>
      </c>
      <c r="L13" s="629"/>
      <c r="M13" s="78" t="str">
        <f t="shared" ref="M13:M18" si="0">CONCATENATE(D13," - ",F13)</f>
        <v>6 - 8</v>
      </c>
      <c r="N13" s="79">
        <v>7</v>
      </c>
      <c r="O13" s="21"/>
      <c r="P13" s="52" t="str">
        <f>IF(K13=1,A13,IF(K13=2,A14,IF(K13=3,A15,IF(K13=4,A16,IF(K13=5,A17,IF(K13=6,A18,IF(K13=7,A19)))))))</f>
        <v>-</v>
      </c>
      <c r="Q13" s="52" t="str">
        <f>IF(K13=1,H13,IF(K13=2,H14,IF(K13=3,H15,IF(K13=4,H16,IF(K13=5,H17,IF(K13=6,H18,IF(K13=7,H19)))))))</f>
        <v>-</v>
      </c>
      <c r="R13" s="52" t="str">
        <f>IF(N13=1,D2,IF(N13=2,D3,IF(N13=3,D4,IF(N13=4,D5,IF(N13=5,D6,IF(N13=6,D7,IF(N13=7,D8)))))))</f>
        <v>-</v>
      </c>
      <c r="S13" s="52" t="str">
        <f>IF(N13=1,H2,IF(N13=2,H3,IF(N13=3,H4,IF(N13=4,H5,IF(N13=5,H6,IF(N13=6,H7,IF(N13=7,H8)))))))</f>
        <v>-</v>
      </c>
      <c r="T13" s="156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ht="30.75" customHeight="1" x14ac:dyDescent="0.25">
      <c r="A14" s="326">
        <v>2</v>
      </c>
      <c r="B14" s="327"/>
      <c r="C14" s="328"/>
      <c r="D14" s="615">
        <v>8</v>
      </c>
      <c r="E14" s="620"/>
      <c r="F14" s="615">
        <v>10</v>
      </c>
      <c r="G14" s="616"/>
      <c r="H14" s="326" t="s">
        <v>82</v>
      </c>
      <c r="I14" s="327"/>
      <c r="J14" s="625"/>
      <c r="K14" s="626">
        <v>7</v>
      </c>
      <c r="L14" s="627"/>
      <c r="M14" s="80" t="str">
        <f t="shared" si="0"/>
        <v>8 - 10</v>
      </c>
      <c r="N14" s="50">
        <v>7</v>
      </c>
      <c r="O14" s="21"/>
      <c r="P14" s="52" t="str">
        <f>IF(K14=1,A13,IF(K14=2,A14,IF(K14=3,A15,IF(K14=4,A16,IF(K14=5,A17,IF(K14=6,A18,IF(K14=7,A19)))))))</f>
        <v>-</v>
      </c>
      <c r="Q14" s="52" t="str">
        <f>IF(K14=1,H13,IF(K14=2,H14,IF(K14=3,H15,IF(K14=4,H16,IF(K14=5,H17,IF(K14=6,H18,IF(K14=7,H19)))))))</f>
        <v>-</v>
      </c>
      <c r="R14" s="52" t="str">
        <f>IF(N14=1,D2,IF(N14=2,D3,IF(N14=3,D4,IF(N14=4,D5,IF(N14=5,D6,IF(N14=6,D7,IF(N14=7,D8)))))))</f>
        <v>-</v>
      </c>
      <c r="S14" s="52" t="str">
        <f>IF(N14=1,H2,IF(N14=2,H3,IF(N14=3,H4,IF(N14=4,H5,IF(N14=5,H6,IF(N14=6,H7,IF(N14=7,H8)))))))</f>
        <v>-</v>
      </c>
      <c r="T14" s="156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ht="30.75" customHeight="1" x14ac:dyDescent="0.25">
      <c r="A15" s="326">
        <v>3</v>
      </c>
      <c r="B15" s="327"/>
      <c r="C15" s="328"/>
      <c r="D15" s="615">
        <v>10</v>
      </c>
      <c r="E15" s="620"/>
      <c r="F15" s="615">
        <v>13</v>
      </c>
      <c r="G15" s="616"/>
      <c r="H15" s="326" t="s">
        <v>83</v>
      </c>
      <c r="I15" s="327"/>
      <c r="J15" s="625"/>
      <c r="K15" s="626">
        <v>7</v>
      </c>
      <c r="L15" s="627"/>
      <c r="M15" s="80" t="str">
        <f t="shared" si="0"/>
        <v>10 - 13</v>
      </c>
      <c r="N15" s="50">
        <v>7</v>
      </c>
      <c r="O15" s="21"/>
      <c r="P15" s="52" t="str">
        <f>IF(K15=1,A13,IF(K15=2,A14,IF(K15=3,A15,IF(K15=4,A16,IF(K15=5,A17,IF(K15=6,A18,IF(K15=7,A19)))))))</f>
        <v>-</v>
      </c>
      <c r="Q15" s="52" t="str">
        <f>IF(K15=1,H13,IF(K15=2,H14,IF(K15=3,H15,IF(K15=4,H16,IF(K15=5,H17,IF(K15=6,H18,IF(K15=7,H19)))))))</f>
        <v>-</v>
      </c>
      <c r="R15" s="52" t="str">
        <f>IF(N15=1,D2,IF(N15=2,D3,IF(N15=3,D4,IF(N15=4,D5,IF(N15=5,D6,IF(N15=6,D7,IF(N15=7,D8)))))))</f>
        <v>-</v>
      </c>
      <c r="S15" s="52" t="str">
        <f>IF(N15=1,H2,IF(N15=2,H3,IF(N15=3,H4,IF(N15=4,H5,IF(N15=5,H6,IF(N15=6,H7,IF(N15=7,H8)))))))</f>
        <v>-</v>
      </c>
      <c r="T15" s="156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30.75" customHeight="1" x14ac:dyDescent="0.25">
      <c r="A16" s="326">
        <v>4</v>
      </c>
      <c r="B16" s="327"/>
      <c r="C16" s="328"/>
      <c r="D16" s="615">
        <v>13</v>
      </c>
      <c r="E16" s="620"/>
      <c r="F16" s="615">
        <v>16</v>
      </c>
      <c r="G16" s="616"/>
      <c r="H16" s="326" t="s">
        <v>84</v>
      </c>
      <c r="I16" s="327"/>
      <c r="J16" s="625"/>
      <c r="K16" s="626">
        <v>7</v>
      </c>
      <c r="L16" s="627"/>
      <c r="M16" s="80" t="str">
        <f t="shared" si="0"/>
        <v>13 - 16</v>
      </c>
      <c r="N16" s="50">
        <v>7</v>
      </c>
      <c r="O16" s="21"/>
      <c r="P16" s="52" t="str">
        <f>IF(K16=1,A13,IF(K16=2,A14,IF(K16=3,A15,IF(K16=4,A16,IF(K16=5,A17,IF(K16=6,A18,IF(K16=7,A19)))))))</f>
        <v>-</v>
      </c>
      <c r="Q16" s="52" t="str">
        <f>IF(K16=1,H13,IF(K16=2,H14,IF(K16=3,H15,IF(K16=4,H16,IF(K16=5,H17,IF(K16=6,H18,IF(K16=7,H19)))))))</f>
        <v>-</v>
      </c>
      <c r="R16" s="52" t="str">
        <f>IF(N16=1,D2,IF(N16=2,D3,IF(N16=3,D4,IF(N16=4,D5,IF(N16=5,D6,IF(N16=6,D7,IF(N16=7,D8)))))))</f>
        <v>-</v>
      </c>
      <c r="S16" s="52" t="str">
        <f>IF(N16=1,H2,IF(N16=2,H3,IF(N16=3,H4,IF(N16=4,H5,IF(N16=5,H6,IF(N16=6,H7,IF(N16=7,H8)))))))</f>
        <v>-</v>
      </c>
      <c r="T16" s="156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ht="30.75" customHeight="1" x14ac:dyDescent="0.25">
      <c r="A17" s="326">
        <v>5</v>
      </c>
      <c r="B17" s="327"/>
      <c r="C17" s="328"/>
      <c r="D17" s="615">
        <v>16</v>
      </c>
      <c r="E17" s="620"/>
      <c r="F17" s="615">
        <v>20</v>
      </c>
      <c r="G17" s="616"/>
      <c r="H17" s="326" t="s">
        <v>85</v>
      </c>
      <c r="I17" s="327"/>
      <c r="J17" s="625"/>
      <c r="K17" s="626">
        <v>7</v>
      </c>
      <c r="L17" s="627"/>
      <c r="M17" s="80" t="str">
        <f t="shared" si="0"/>
        <v>16 - 20</v>
      </c>
      <c r="N17" s="50">
        <v>7</v>
      </c>
      <c r="O17" s="21"/>
      <c r="P17" s="52" t="str">
        <f>IF(K17=1,A13,IF(K17=2,A14,IF(K17=3,A15,IF(K17=4,A16,IF(K17=5,A17,IF(K17=6,A18,IF(K17=7,A19)))))))</f>
        <v>-</v>
      </c>
      <c r="Q17" s="52" t="str">
        <f>IF(K17=1,H13,IF(K17=2,H14,IF(K17=3,H15,IF(K17=4,H16,IF(K17=5,H17,IF(K17=6,H18,IF(K17=7,H19)))))))</f>
        <v>-</v>
      </c>
      <c r="R17" s="52" t="str">
        <f>IF(N17=1,D2,IF(N17=2,D3,IF(N17=3,D4,IF(N17=4,D5,IF(N17=5,D6,IF(N17=6,D7,IF(N17=7,D8)))))))</f>
        <v>-</v>
      </c>
      <c r="S17" s="52" t="str">
        <f>IF(N17=1,H2,IF(N17=2,H3,IF(N17=3,H4,IF(N17=4,H5,IF(N17=5,H6,IF(N17=6,H7,IF(N17=7,H8)))))))</f>
        <v>-</v>
      </c>
      <c r="T17" s="156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ht="30.75" customHeight="1" thickBot="1" x14ac:dyDescent="0.3">
      <c r="A18" s="326">
        <v>6</v>
      </c>
      <c r="B18" s="327"/>
      <c r="C18" s="328"/>
      <c r="D18" s="615">
        <v>20</v>
      </c>
      <c r="E18" s="620"/>
      <c r="F18" s="615">
        <v>24</v>
      </c>
      <c r="G18" s="616"/>
      <c r="H18" s="326" t="s">
        <v>86</v>
      </c>
      <c r="I18" s="327"/>
      <c r="J18" s="625"/>
      <c r="K18" s="626">
        <v>7</v>
      </c>
      <c r="L18" s="627"/>
      <c r="M18" s="81" t="str">
        <f t="shared" si="0"/>
        <v>20 - 24</v>
      </c>
      <c r="N18" s="50">
        <v>7</v>
      </c>
      <c r="O18" s="21"/>
      <c r="P18" s="52" t="str">
        <f>IF(K18=1,A13,IF(K18=2,A14,IF(K18=3,A15,IF(K18=4,A16,IF(K18=5,A17,IF(K18=6,A18,IF(K18=7,A19)))))))</f>
        <v>-</v>
      </c>
      <c r="Q18" s="52" t="str">
        <f>IF(K18=1,H13,IF(K18=2,H14,IF(K18=3,H15,IF(K18=4,H16,IF(K18=5,H17,IF(K18=6,H18,IF(K18=7,H19)))))))</f>
        <v>-</v>
      </c>
      <c r="R18" s="52" t="str">
        <f>IF(N18=1,D2,IF(N18=2,D3,IF(N18=3,D4,IF(N18=4,D5,IF(N18=5,D6,IF(N18=6,D7,IF(N18=7,D8)))))))</f>
        <v>-</v>
      </c>
      <c r="S18" s="52" t="str">
        <f>IF(N18=1,H2,IF(N18=2,H3,IF(N18=3,H4,IF(N18=4,H5,IF(N18=5,H6,IF(N18=6,H7,IF(N18=7,H8)))))))</f>
        <v>-</v>
      </c>
      <c r="T18" s="156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ht="30.75" customHeight="1" thickBot="1" x14ac:dyDescent="0.3">
      <c r="A19" s="610" t="s">
        <v>17</v>
      </c>
      <c r="B19" s="611"/>
      <c r="C19" s="612"/>
      <c r="D19" s="617" t="s">
        <v>17</v>
      </c>
      <c r="E19" s="618"/>
      <c r="F19" s="617" t="s">
        <v>17</v>
      </c>
      <c r="G19" s="618"/>
      <c r="H19" s="610" t="s">
        <v>17</v>
      </c>
      <c r="I19" s="611"/>
      <c r="J19" s="612"/>
      <c r="K19" s="21"/>
      <c r="L19" s="21"/>
      <c r="M19" s="157" t="s">
        <v>17</v>
      </c>
      <c r="N19" s="21"/>
      <c r="O19" s="21"/>
      <c r="P19" s="21"/>
      <c r="Q19" s="21"/>
      <c r="R19" s="21"/>
      <c r="S19" s="21"/>
      <c r="T19" s="21"/>
      <c r="U19" s="21"/>
      <c r="V19" s="21"/>
      <c r="W19" s="144"/>
      <c r="X19" s="21"/>
      <c r="Y19" s="21"/>
      <c r="Z19" s="21"/>
      <c r="AA19" s="21"/>
      <c r="AB19" s="21"/>
      <c r="AC19" s="21"/>
    </row>
    <row r="20" spans="1:29" ht="30.7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 ht="30.7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15.75" thickBo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15" customHeight="1" x14ac:dyDescent="0.25">
      <c r="A24" s="415" t="s">
        <v>62</v>
      </c>
      <c r="B24" s="416"/>
      <c r="C24" s="416"/>
      <c r="D24" s="417"/>
      <c r="E24" s="415" t="s">
        <v>92</v>
      </c>
      <c r="F24" s="417"/>
      <c r="G24" s="356" t="s">
        <v>52</v>
      </c>
      <c r="H24" s="357"/>
      <c r="I24" s="358"/>
      <c r="J24" s="356" t="s">
        <v>53</v>
      </c>
      <c r="K24" s="357"/>
      <c r="L24" s="358"/>
      <c r="M24" s="356" t="s">
        <v>101</v>
      </c>
      <c r="N24" s="357"/>
      <c r="O24" s="358"/>
      <c r="P24" s="356" t="s">
        <v>101</v>
      </c>
      <c r="Q24" s="357"/>
      <c r="R24" s="358"/>
      <c r="S24" s="356" t="s">
        <v>158</v>
      </c>
      <c r="T24" s="357"/>
      <c r="U24" s="358"/>
      <c r="V24" s="21"/>
      <c r="W24" s="21"/>
      <c r="X24" s="21"/>
      <c r="Y24" s="21"/>
      <c r="Z24" s="21"/>
      <c r="AA24" s="21"/>
      <c r="AB24" s="21"/>
      <c r="AC24" s="21"/>
    </row>
    <row r="25" spans="1:29" ht="21.75" customHeight="1" x14ac:dyDescent="0.25">
      <c r="A25" s="394"/>
      <c r="B25" s="395"/>
      <c r="C25" s="395"/>
      <c r="D25" s="418"/>
      <c r="E25" s="394"/>
      <c r="F25" s="418"/>
      <c r="G25" s="359"/>
      <c r="H25" s="360"/>
      <c r="I25" s="361"/>
      <c r="J25" s="359"/>
      <c r="K25" s="360"/>
      <c r="L25" s="361"/>
      <c r="M25" s="359"/>
      <c r="N25" s="360"/>
      <c r="O25" s="361"/>
      <c r="P25" s="359"/>
      <c r="Q25" s="360"/>
      <c r="R25" s="361"/>
      <c r="S25" s="359"/>
      <c r="T25" s="360"/>
      <c r="U25" s="361"/>
      <c r="V25" s="21"/>
      <c r="W25" s="21"/>
      <c r="X25" s="21"/>
      <c r="Y25" s="21"/>
      <c r="Z25" s="21"/>
      <c r="AA25" s="21"/>
      <c r="AB25" s="21"/>
      <c r="AC25" s="21"/>
    </row>
    <row r="26" spans="1:29" x14ac:dyDescent="0.25">
      <c r="A26" s="394"/>
      <c r="B26" s="395"/>
      <c r="C26" s="395"/>
      <c r="D26" s="418"/>
      <c r="E26" s="394"/>
      <c r="F26" s="418"/>
      <c r="G26" s="359"/>
      <c r="H26" s="360"/>
      <c r="I26" s="361"/>
      <c r="J26" s="359"/>
      <c r="K26" s="360"/>
      <c r="L26" s="361"/>
      <c r="M26" s="359"/>
      <c r="N26" s="360"/>
      <c r="O26" s="361"/>
      <c r="P26" s="359"/>
      <c r="Q26" s="360"/>
      <c r="R26" s="361"/>
      <c r="S26" s="359"/>
      <c r="T26" s="360"/>
      <c r="U26" s="361"/>
      <c r="V26" s="21"/>
      <c r="W26" s="21"/>
      <c r="X26" s="21"/>
      <c r="Y26" s="21"/>
      <c r="Z26" s="21"/>
      <c r="AA26" s="21"/>
      <c r="AB26" s="21"/>
      <c r="AC26" s="21"/>
    </row>
    <row r="27" spans="1:29" ht="15.75" customHeight="1" thickBot="1" x14ac:dyDescent="0.3">
      <c r="A27" s="385"/>
      <c r="B27" s="386"/>
      <c r="C27" s="386"/>
      <c r="D27" s="419"/>
      <c r="E27" s="385"/>
      <c r="F27" s="419"/>
      <c r="G27" s="362"/>
      <c r="H27" s="363"/>
      <c r="I27" s="364"/>
      <c r="J27" s="362"/>
      <c r="K27" s="363"/>
      <c r="L27" s="364"/>
      <c r="M27" s="362"/>
      <c r="N27" s="363"/>
      <c r="O27" s="364"/>
      <c r="P27" s="362"/>
      <c r="Q27" s="363"/>
      <c r="R27" s="364"/>
      <c r="S27" s="362"/>
      <c r="T27" s="363"/>
      <c r="U27" s="364"/>
      <c r="V27" s="21"/>
      <c r="W27" s="21"/>
      <c r="X27" s="21"/>
      <c r="Y27" s="21"/>
      <c r="Z27" s="21"/>
      <c r="AA27" s="21"/>
      <c r="AB27" s="21"/>
      <c r="AC27" s="21"/>
    </row>
    <row r="28" spans="1:29" ht="15" customHeight="1" x14ac:dyDescent="0.25">
      <c r="A28" s="82">
        <v>4</v>
      </c>
      <c r="B28" s="83">
        <v>4</v>
      </c>
      <c r="C28" s="83">
        <v>4</v>
      </c>
      <c r="D28" s="84">
        <v>4</v>
      </c>
      <c r="E28" s="347">
        <f>Габариты!I13</f>
        <v>1</v>
      </c>
      <c r="F28" s="349"/>
      <c r="G28" s="575" t="s">
        <v>103</v>
      </c>
      <c r="H28" s="576"/>
      <c r="I28" s="577"/>
      <c r="J28" s="575" t="s">
        <v>154</v>
      </c>
      <c r="K28" s="576"/>
      <c r="L28" s="577"/>
      <c r="M28" s="575" t="s">
        <v>155</v>
      </c>
      <c r="N28" s="576"/>
      <c r="O28" s="577"/>
      <c r="P28" s="575" t="s">
        <v>102</v>
      </c>
      <c r="Q28" s="576"/>
      <c r="R28" s="577"/>
      <c r="S28" s="357" t="s">
        <v>159</v>
      </c>
      <c r="T28" s="357"/>
      <c r="U28" s="357"/>
      <c r="V28" s="21"/>
      <c r="W28" s="21"/>
      <c r="X28" s="21"/>
      <c r="Y28" s="21"/>
      <c r="Z28" s="21"/>
      <c r="AA28" s="21"/>
      <c r="AB28" s="21"/>
      <c r="AC28" s="21"/>
    </row>
    <row r="29" spans="1:29" x14ac:dyDescent="0.25">
      <c r="A29" s="85">
        <v>5</v>
      </c>
      <c r="B29" s="86">
        <v>5</v>
      </c>
      <c r="C29" s="86">
        <v>5</v>
      </c>
      <c r="D29" s="87">
        <v>5</v>
      </c>
      <c r="E29" s="350"/>
      <c r="F29" s="352"/>
      <c r="G29" s="578"/>
      <c r="H29" s="579"/>
      <c r="I29" s="580"/>
      <c r="J29" s="578"/>
      <c r="K29" s="579"/>
      <c r="L29" s="580"/>
      <c r="M29" s="578"/>
      <c r="N29" s="579"/>
      <c r="O29" s="580"/>
      <c r="P29" s="578"/>
      <c r="Q29" s="579"/>
      <c r="R29" s="580"/>
      <c r="S29" s="360"/>
      <c r="T29" s="360"/>
      <c r="U29" s="360"/>
      <c r="V29" s="21"/>
      <c r="W29" s="21"/>
      <c r="X29" s="21"/>
      <c r="Y29" s="21"/>
      <c r="Z29" s="21"/>
      <c r="AA29" s="21"/>
      <c r="AB29" s="21"/>
      <c r="AC29" s="21"/>
    </row>
    <row r="30" spans="1:29" ht="15.75" x14ac:dyDescent="0.25">
      <c r="A30" s="88">
        <v>12</v>
      </c>
      <c r="B30" s="89">
        <v>4</v>
      </c>
      <c r="C30" s="89">
        <v>12</v>
      </c>
      <c r="D30" s="90">
        <v>4</v>
      </c>
      <c r="E30" s="350"/>
      <c r="F30" s="352"/>
      <c r="G30" s="578"/>
      <c r="H30" s="579"/>
      <c r="I30" s="580"/>
      <c r="J30" s="578"/>
      <c r="K30" s="579"/>
      <c r="L30" s="580"/>
      <c r="M30" s="578"/>
      <c r="N30" s="579"/>
      <c r="O30" s="580"/>
      <c r="P30" s="578"/>
      <c r="Q30" s="579"/>
      <c r="R30" s="580"/>
      <c r="S30" s="360"/>
      <c r="T30" s="360"/>
      <c r="U30" s="360"/>
      <c r="V30" s="21"/>
      <c r="W30" s="21"/>
      <c r="X30" s="21"/>
      <c r="Y30" s="21"/>
      <c r="Z30" s="21"/>
      <c r="AA30" s="21"/>
      <c r="AB30" s="21"/>
      <c r="AC30" s="21"/>
    </row>
    <row r="31" spans="1:29" ht="15.75" x14ac:dyDescent="0.25">
      <c r="A31" s="88">
        <v>15</v>
      </c>
      <c r="B31" s="89">
        <v>5</v>
      </c>
      <c r="C31" s="89">
        <v>15</v>
      </c>
      <c r="D31" s="90">
        <v>5</v>
      </c>
      <c r="E31" s="350"/>
      <c r="F31" s="352"/>
      <c r="G31" s="578"/>
      <c r="H31" s="579"/>
      <c r="I31" s="580"/>
      <c r="J31" s="578"/>
      <c r="K31" s="579"/>
      <c r="L31" s="580"/>
      <c r="M31" s="578"/>
      <c r="N31" s="579"/>
      <c r="O31" s="580"/>
      <c r="P31" s="578"/>
      <c r="Q31" s="579"/>
      <c r="R31" s="580"/>
      <c r="S31" s="360"/>
      <c r="T31" s="360"/>
      <c r="U31" s="360"/>
      <c r="V31" s="21"/>
      <c r="W31" s="21"/>
      <c r="X31" s="21"/>
      <c r="Y31" s="21"/>
      <c r="Z31" s="21"/>
      <c r="AA31" s="21"/>
      <c r="AB31" s="21"/>
      <c r="AC31" s="21"/>
    </row>
    <row r="32" spans="1:29" ht="16.5" thickBot="1" x14ac:dyDescent="0.3">
      <c r="A32" s="91">
        <v>15</v>
      </c>
      <c r="B32" s="92">
        <v>15</v>
      </c>
      <c r="C32" s="92">
        <v>15</v>
      </c>
      <c r="D32" s="93">
        <v>15</v>
      </c>
      <c r="E32" s="353"/>
      <c r="F32" s="355"/>
      <c r="G32" s="581"/>
      <c r="H32" s="582"/>
      <c r="I32" s="583"/>
      <c r="J32" s="581"/>
      <c r="K32" s="582"/>
      <c r="L32" s="583"/>
      <c r="M32" s="581"/>
      <c r="N32" s="582"/>
      <c r="O32" s="583"/>
      <c r="P32" s="581"/>
      <c r="Q32" s="582"/>
      <c r="R32" s="583"/>
      <c r="S32" s="360"/>
      <c r="T32" s="360"/>
      <c r="U32" s="360"/>
      <c r="V32" s="21"/>
      <c r="W32" s="21"/>
      <c r="X32" s="21"/>
      <c r="Y32" s="21"/>
      <c r="Z32" s="21"/>
      <c r="AA32" s="21"/>
      <c r="AB32" s="21"/>
      <c r="AC32" s="21"/>
    </row>
    <row r="33" spans="1:29" ht="16.5" thickBot="1" x14ac:dyDescent="0.3">
      <c r="A33" s="94"/>
      <c r="B33" s="94"/>
      <c r="C33" s="94"/>
      <c r="D33" s="95"/>
      <c r="E33" s="96"/>
      <c r="F33" s="96"/>
      <c r="G33" s="65"/>
      <c r="H33" s="65"/>
      <c r="I33" s="65"/>
      <c r="J33" s="65"/>
      <c r="K33" s="65"/>
      <c r="L33" s="65"/>
      <c r="M33" s="21"/>
      <c r="N33" s="21"/>
      <c r="O33" s="21"/>
      <c r="P33" s="21"/>
      <c r="Q33" s="21"/>
      <c r="R33" s="21"/>
      <c r="S33" s="360"/>
      <c r="T33" s="360"/>
      <c r="U33" s="360"/>
      <c r="V33" s="21"/>
      <c r="W33" s="21"/>
      <c r="X33" s="21"/>
      <c r="Y33" s="21"/>
      <c r="Z33" s="21"/>
      <c r="AA33" s="21"/>
      <c r="AB33" s="21"/>
      <c r="AC33" s="21"/>
    </row>
    <row r="34" spans="1:29" ht="15.75" thickBot="1" x14ac:dyDescent="0.3">
      <c r="A34" s="313" t="s">
        <v>87</v>
      </c>
      <c r="B34" s="314"/>
      <c r="C34" s="314"/>
      <c r="D34" s="314"/>
      <c r="E34" s="314"/>
      <c r="F34" s="314"/>
      <c r="G34" s="314"/>
      <c r="H34" s="314"/>
      <c r="I34" s="314"/>
      <c r="J34" s="314"/>
      <c r="K34" s="315"/>
      <c r="L34" s="65"/>
      <c r="M34" s="21"/>
      <c r="N34" s="21"/>
      <c r="O34" s="21"/>
      <c r="P34" s="21"/>
      <c r="Q34" s="21"/>
      <c r="R34" s="21"/>
      <c r="S34" s="360"/>
      <c r="T34" s="360"/>
      <c r="U34" s="360"/>
      <c r="V34" s="21"/>
      <c r="W34" s="21"/>
      <c r="X34" s="21"/>
      <c r="Y34" s="21"/>
      <c r="Z34" s="21"/>
      <c r="AA34" s="21"/>
      <c r="AB34" s="21"/>
      <c r="AC34" s="21"/>
    </row>
    <row r="35" spans="1:29" ht="15.75" thickBot="1" x14ac:dyDescent="0.3">
      <c r="A35" s="584" t="s">
        <v>93</v>
      </c>
      <c r="B35" s="585"/>
      <c r="C35" s="584" t="s">
        <v>94</v>
      </c>
      <c r="D35" s="586"/>
      <c r="E35" s="585"/>
      <c r="F35" s="584" t="s">
        <v>95</v>
      </c>
      <c r="G35" s="586"/>
      <c r="H35" s="585"/>
      <c r="I35" s="584" t="s">
        <v>96</v>
      </c>
      <c r="J35" s="586"/>
      <c r="K35" s="585"/>
      <c r="L35" s="65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5.75" x14ac:dyDescent="0.25">
      <c r="A36" s="587">
        <f>IF('Опросный лист'!B51="-",0,'Опросный лист'!B51)</f>
        <v>0</v>
      </c>
      <c r="B36" s="588"/>
      <c r="C36" s="587">
        <f>IF('Опросный лист'!D51="-",0,'Опросный лист'!D51)</f>
        <v>0</v>
      </c>
      <c r="D36" s="589"/>
      <c r="E36" s="590"/>
      <c r="F36" s="587">
        <f>IF('Опросный лист'!G51="-",0,'Опросный лист'!G51)</f>
        <v>0</v>
      </c>
      <c r="G36" s="589"/>
      <c r="H36" s="590"/>
      <c r="I36" s="591">
        <f>IF('Опросный лист'!J51="-",0,'Опросный лист'!J51)</f>
        <v>0</v>
      </c>
      <c r="J36" s="589"/>
      <c r="K36" s="590"/>
      <c r="L36" s="65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ht="15.75" x14ac:dyDescent="0.25">
      <c r="A37" s="592">
        <f>IF('Опросный лист'!B52="-",0,'Опросный лист'!B52)</f>
        <v>0</v>
      </c>
      <c r="B37" s="593"/>
      <c r="C37" s="594">
        <f>IF('Опросный лист'!D52="-",0,'Опросный лист'!D52)</f>
        <v>0</v>
      </c>
      <c r="D37" s="595"/>
      <c r="E37" s="596"/>
      <c r="F37" s="594">
        <f>IF('Опросный лист'!G52="-",0,'Опросный лист'!G52)</f>
        <v>0</v>
      </c>
      <c r="G37" s="595"/>
      <c r="H37" s="596"/>
      <c r="I37" s="597">
        <f>IF('Опросный лист'!J52="-",0,'Опросный лист'!J52)</f>
        <v>0</v>
      </c>
      <c r="J37" s="595"/>
      <c r="K37" s="596"/>
      <c r="L37" s="65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ht="15.75" x14ac:dyDescent="0.25">
      <c r="A38" s="592">
        <f>IF('Опросный лист'!B53="-",0,'Опросный лист'!B53)</f>
        <v>0</v>
      </c>
      <c r="B38" s="593"/>
      <c r="C38" s="594">
        <f>IF('Опросный лист'!D53="-",0,'Опросный лист'!D53)</f>
        <v>0</v>
      </c>
      <c r="D38" s="595"/>
      <c r="E38" s="596"/>
      <c r="F38" s="594">
        <f>IF('Опросный лист'!G53="-",0,'Опросный лист'!G53)</f>
        <v>0</v>
      </c>
      <c r="G38" s="595"/>
      <c r="H38" s="596"/>
      <c r="I38" s="597">
        <f>IF('Опросный лист'!J53="-",0,'Опросный лист'!J53)</f>
        <v>0</v>
      </c>
      <c r="J38" s="595"/>
      <c r="K38" s="596"/>
      <c r="L38" s="65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ht="15.75" x14ac:dyDescent="0.25">
      <c r="A39" s="592">
        <f>IF('Опросный лист'!B54="-",0,'Опросный лист'!B54)</f>
        <v>0</v>
      </c>
      <c r="B39" s="593"/>
      <c r="C39" s="594">
        <f>IF('Опросный лист'!D54="-",0,'Опросный лист'!D54)</f>
        <v>0</v>
      </c>
      <c r="D39" s="595"/>
      <c r="E39" s="596"/>
      <c r="F39" s="594">
        <f>IF('Опросный лист'!G54="-",0,'Опросный лист'!G54)</f>
        <v>0</v>
      </c>
      <c r="G39" s="595"/>
      <c r="H39" s="596"/>
      <c r="I39" s="597">
        <f>IF('Опросный лист'!J54="-",0,'Опросный лист'!J54)</f>
        <v>0</v>
      </c>
      <c r="J39" s="595"/>
      <c r="K39" s="596"/>
      <c r="L39" s="65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ht="15.75" x14ac:dyDescent="0.25">
      <c r="A40" s="592">
        <f>IF('Опросный лист'!B55="-",0,'Опросный лист'!B55)</f>
        <v>0</v>
      </c>
      <c r="B40" s="593"/>
      <c r="C40" s="594">
        <f>IF('Опросный лист'!D55="-",0,'Опросный лист'!D55)</f>
        <v>0</v>
      </c>
      <c r="D40" s="595"/>
      <c r="E40" s="596"/>
      <c r="F40" s="594">
        <f>IF('Опросный лист'!G55="-",0,'Опросный лист'!G55)</f>
        <v>0</v>
      </c>
      <c r="G40" s="595"/>
      <c r="H40" s="596"/>
      <c r="I40" s="597">
        <f>IF('Опросный лист'!J55="-",0,'Опросный лист'!J55)</f>
        <v>0</v>
      </c>
      <c r="J40" s="595"/>
      <c r="K40" s="596"/>
      <c r="L40" s="65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ht="16.5" thickBot="1" x14ac:dyDescent="0.3">
      <c r="A41" s="598">
        <f>IF('Опросный лист'!B56="-",0,'Опросный лист'!B56)</f>
        <v>0</v>
      </c>
      <c r="B41" s="599"/>
      <c r="C41" s="600">
        <f>IF('Опросный лист'!D56="-",0,'Опросный лист'!D56)</f>
        <v>0</v>
      </c>
      <c r="D41" s="601"/>
      <c r="E41" s="602"/>
      <c r="F41" s="600">
        <f>IF('Опросный лист'!G56="-",0,'Опросный лист'!G56)</f>
        <v>0</v>
      </c>
      <c r="G41" s="601"/>
      <c r="H41" s="602"/>
      <c r="I41" s="603">
        <f>IF('Опросный лист'!J56="-",0,'Опросный лист'!J56)</f>
        <v>0</v>
      </c>
      <c r="J41" s="601"/>
      <c r="K41" s="602"/>
      <c r="L41" s="65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ht="15.75" thickBot="1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ht="15.75" thickBot="1" x14ac:dyDescent="0.3">
      <c r="A46" s="607" t="s">
        <v>98</v>
      </c>
      <c r="B46" s="608"/>
      <c r="C46" s="608"/>
      <c r="D46" s="608"/>
      <c r="E46" s="608"/>
      <c r="F46" s="608"/>
      <c r="G46" s="608"/>
      <c r="H46" s="608"/>
      <c r="I46" s="608"/>
      <c r="J46" s="608"/>
      <c r="K46" s="608"/>
      <c r="L46" s="609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ht="15.75" thickBot="1" x14ac:dyDescent="0.3">
      <c r="A47" s="604" t="str">
        <f>IF(OR(AND(NOT(K13=7),N13=7),AND(NOT(K14=7),N14=7),AND(NOT(K15=7),N15=7),AND(NOT(K16=7),N16=7),AND(NOT(K17=7),N17=7),AND(NOT(K18=7),N18=7)),J28,"норма")</f>
        <v>норма</v>
      </c>
      <c r="B47" s="605"/>
      <c r="C47" s="605"/>
      <c r="D47" s="605"/>
      <c r="E47" s="605"/>
      <c r="F47" s="605"/>
      <c r="G47" s="605"/>
      <c r="H47" s="605"/>
      <c r="I47" s="605"/>
      <c r="J47" s="605"/>
      <c r="K47" s="605"/>
      <c r="L47" s="606"/>
      <c r="M47" s="55"/>
      <c r="N47" s="21"/>
      <c r="O47" s="21"/>
      <c r="P47" s="21"/>
      <c r="Q47" s="21"/>
      <c r="R47" s="162">
        <f>IF(A47="норма",0,"X")</f>
        <v>0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ht="15.75" thickBot="1" x14ac:dyDescent="0.3">
      <c r="A48" s="441" t="s">
        <v>99</v>
      </c>
      <c r="B48" s="442"/>
      <c r="C48" s="442"/>
      <c r="D48" s="442"/>
      <c r="E48" s="442"/>
      <c r="F48" s="442"/>
      <c r="G48" s="442"/>
      <c r="H48" s="442"/>
      <c r="I48" s="442"/>
      <c r="J48" s="442"/>
      <c r="K48" s="442"/>
      <c r="L48" s="443"/>
      <c r="M48" s="55"/>
      <c r="N48" s="21"/>
      <c r="O48" s="21"/>
      <c r="P48" s="21"/>
      <c r="Q48" s="21"/>
      <c r="R48" s="162">
        <f>IF(A64=M28,"Х",0)</f>
        <v>0</v>
      </c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ht="15.75" thickBot="1" x14ac:dyDescent="0.3">
      <c r="A49" s="441" t="s">
        <v>93</v>
      </c>
      <c r="B49" s="442"/>
      <c r="C49" s="442"/>
      <c r="D49" s="441" t="s">
        <v>94</v>
      </c>
      <c r="E49" s="442"/>
      <c r="F49" s="443"/>
      <c r="G49" s="441" t="s">
        <v>95</v>
      </c>
      <c r="H49" s="442"/>
      <c r="I49" s="443"/>
      <c r="J49" s="442" t="s">
        <v>96</v>
      </c>
      <c r="K49" s="442"/>
      <c r="L49" s="443"/>
      <c r="M49" s="55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ht="15.75" thickBot="1" x14ac:dyDescent="0.3">
      <c r="A50" s="604" t="str">
        <f>IF(AND(E28=1,SUM(A36:B41)&gt;A28),G28,IF(AND(E28=2,SUM(A36:B41)&gt;A29),G28,IF(AND(E28=3,SUM(A36:B41)&gt;A30),G28,IF(AND(E28=4,SUM(A36:B41)&gt;A31),G28,IF(AND(E28=5,SUM(A36:B41)&gt;A32),G28,"Норма")))))</f>
        <v>Норма</v>
      </c>
      <c r="B50" s="605"/>
      <c r="C50" s="605"/>
      <c r="D50" s="604" t="str">
        <f>IF(AND(E28=1,SUM(C36:E41)&gt;B28),G28,IF(AND(E28=2,SUM(C36:E41)&gt;B29),G28,IF(AND(E28=3,SUM(C36:E41)&gt;B30),G28,IF(AND(E28=4,SUM(C36:E41)&gt;B31),G28,IF(AND(E28=5,SUM(C36:E41)&gt;B32),G28,"Норма")))))</f>
        <v>Норма</v>
      </c>
      <c r="E50" s="605"/>
      <c r="F50" s="605"/>
      <c r="G50" s="604" t="str">
        <f>IF(AND(E28=1,SUM(F36:H41)&gt;C28),G28,IF(AND(E28=2,SUM(F36:H41)&gt;C29),G28,IF(AND(E28=3,SUM(F36:H41)&gt;C30),G28,IF(AND(E28=4,SUM(F36:H41)&gt;C31),G28,IF(AND(E28=5,SUM(F36:H41)&gt;C32),G28,"Норма")))))</f>
        <v>Норма</v>
      </c>
      <c r="H50" s="605"/>
      <c r="I50" s="605"/>
      <c r="J50" s="604" t="str">
        <f>IF(AND(E28=1,SUM(I36:K41)&gt;D28),G28,IF(AND(E28=2,SUM(I36:K41)&gt;D29),G28,IF(AND(E28=3,SUM(I36:K41)&gt;D30),G28,IF(AND(E28=4,SUM(I36:K41)&gt;D31),G28,IF(AND(E28=5,SUM(I36:K41)&gt;D32),G28,"Норма")))))</f>
        <v>Норма</v>
      </c>
      <c r="K50" s="605"/>
      <c r="L50" s="606"/>
      <c r="M50" s="55"/>
      <c r="N50" s="21"/>
      <c r="O50" s="21"/>
      <c r="P50" s="21"/>
      <c r="Q50" s="21"/>
      <c r="R50" s="162">
        <f>IF(OR(A50=G28,D50=G28,G50=G28,J50=G28),"Х",0)</f>
        <v>0</v>
      </c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x14ac:dyDescent="0.25">
      <c r="A51" s="566" t="s">
        <v>100</v>
      </c>
      <c r="B51" s="567"/>
      <c r="C51" s="567"/>
      <c r="D51" s="567"/>
      <c r="E51" s="567"/>
      <c r="F51" s="567"/>
      <c r="G51" s="567"/>
      <c r="H51" s="567"/>
      <c r="I51" s="567"/>
      <c r="J51" s="567"/>
      <c r="K51" s="567"/>
      <c r="L51" s="568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x14ac:dyDescent="0.25">
      <c r="A52" s="574">
        <f>IF(M52="норма",IF(AND(NOT(K13=7),NOT(A36=0)),CONCATENATE(A36,R13,K13),0),M52)</f>
        <v>0</v>
      </c>
      <c r="B52" s="569"/>
      <c r="C52" s="569"/>
      <c r="D52" s="569">
        <f>IF(M52="норма",IF(AND(NOT(K13=7),NOT(C36=0)),CONCATENATE(C36,R13,K13),0),M52)</f>
        <v>0</v>
      </c>
      <c r="E52" s="569"/>
      <c r="F52" s="569"/>
      <c r="G52" s="569">
        <f>IF(M52="норма",IF(AND(NOT(K13=7),NOT(F36=0)),CONCATENATE(K13,R13,F36),0),M52)</f>
        <v>0</v>
      </c>
      <c r="H52" s="569"/>
      <c r="I52" s="569"/>
      <c r="J52" s="569">
        <f>IF(M52="норма",IF(AND(NOT(K13=7),NOT(I36=0)),CONCATENATE(I36,R13,K13),0),M52)</f>
        <v>0</v>
      </c>
      <c r="K52" s="569"/>
      <c r="L52" s="573"/>
      <c r="M52" s="557" t="str">
        <f t="shared" ref="M52:M57" si="1">IF(OR(AND(NOT(K13=7),NOT(N13=7),A36=0,C36=0,F36=0,I36=0)),"X","норма")</f>
        <v>норма</v>
      </c>
      <c r="N52" s="558"/>
      <c r="O52" s="558"/>
      <c r="P52" s="558"/>
      <c r="Q52" s="558"/>
      <c r="R52" s="679" t="str">
        <f>IF(OR(M52="X",M53="X",M54="X",M55="X",M56="X",M57="X"),M28,"норма")</f>
        <v>норма</v>
      </c>
      <c r="S52" s="679"/>
      <c r="T52" s="679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x14ac:dyDescent="0.25">
      <c r="A53" s="574">
        <f>IF(M53="норма",IF(AND(NOT(K14=7),NOT(A37=0)),CONCATENATE(IF(NOT(A52=0)," - ",""),A37,R14,K14),0),M53)</f>
        <v>0</v>
      </c>
      <c r="B53" s="569"/>
      <c r="C53" s="569"/>
      <c r="D53" s="570">
        <f>IF(M53="норма",IF(AND(NOT(K14=7),NOT(C37=0)),CONCATENATE(IF(NOT(D52=0)," - ",""),C37,R14,K14),0),M53)</f>
        <v>0</v>
      </c>
      <c r="E53" s="571"/>
      <c r="F53" s="572"/>
      <c r="G53" s="569">
        <f>IF(M53="норма",IF(AND(NOT(K14=7),NOT(F37=0)),CONCATENATE(IF(NOT(G52=0)," - ",""),F37,R14,K14),0),M53)</f>
        <v>0</v>
      </c>
      <c r="H53" s="569"/>
      <c r="I53" s="569"/>
      <c r="J53" s="569">
        <f>IF(M53="норма",IF(AND(NOT(K14=7),NOT(I37=0)),CONCATENATE(IF(NOT(J52=0)," - ",""),I37,R14,K14),0),M53)</f>
        <v>0</v>
      </c>
      <c r="K53" s="569"/>
      <c r="L53" s="573"/>
      <c r="M53" s="557" t="str">
        <f t="shared" si="1"/>
        <v>норма</v>
      </c>
      <c r="N53" s="558"/>
      <c r="O53" s="558"/>
      <c r="P53" s="558"/>
      <c r="Q53" s="558"/>
      <c r="R53" s="679"/>
      <c r="S53" s="679"/>
      <c r="T53" s="679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x14ac:dyDescent="0.25">
      <c r="A54" s="574">
        <f>IF(M54="норма",IF(AND(NOT(K15=7),NOT(A38=0)),CONCATENATE(IF(NOT(A53=0)," - ",""),A38,R15,K15),0),M54)</f>
        <v>0</v>
      </c>
      <c r="B54" s="569"/>
      <c r="C54" s="569"/>
      <c r="D54" s="570">
        <f>IF(M54="норма",IF(AND(NOT(K15=7),NOT(C38=0)),CONCATENATE(IF(NOT(D53=0)," - ",""),C38,R15,K15),0),M54)</f>
        <v>0</v>
      </c>
      <c r="E54" s="571"/>
      <c r="F54" s="572"/>
      <c r="G54" s="569">
        <f>IF(M54="норма",IF(AND(NOT(K15=7),NOT(F38=0)),CONCATENATE(IF(NOT(G53=0)," - ",""),F38,R15,K15),0),M54)</f>
        <v>0</v>
      </c>
      <c r="H54" s="569"/>
      <c r="I54" s="569"/>
      <c r="J54" s="569">
        <f>IF(M54="норма",IF(AND(NOT(K15=7),NOT(I38=0)),CONCATENATE(IF(NOT(J53=0)," - ",""),I38,R15,K15),0),M54)</f>
        <v>0</v>
      </c>
      <c r="K54" s="569"/>
      <c r="L54" s="573"/>
      <c r="M54" s="557" t="str">
        <f t="shared" si="1"/>
        <v>норма</v>
      </c>
      <c r="N54" s="558"/>
      <c r="O54" s="558"/>
      <c r="P54" s="558"/>
      <c r="Q54" s="558"/>
      <c r="R54" s="679"/>
      <c r="S54" s="679"/>
      <c r="T54" s="679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x14ac:dyDescent="0.25">
      <c r="A55" s="574">
        <f>IF(M55="норма",IF(AND(NOT(K16=7),NOT(A39=0)),CONCATENATE(IF(NOT(A54=0)," - ",""),A39,R16,K16),0),M55)</f>
        <v>0</v>
      </c>
      <c r="B55" s="569"/>
      <c r="C55" s="569"/>
      <c r="D55" s="570">
        <f>IF(M55="норма",IF(AND(NOT(K16=7),NOT(C39=0)),CONCATENATE(IF(NOT(D54=0)," - ",""),C39,R16,K16),0),M55)</f>
        <v>0</v>
      </c>
      <c r="E55" s="571"/>
      <c r="F55" s="572"/>
      <c r="G55" s="569">
        <f>IF(M55="норма",IF(AND(NOT(K16=7),NOT(F39=0)),CONCATENATE(IF(NOT(G54=0)," - ",""),F39,R16,K16),0),M55)</f>
        <v>0</v>
      </c>
      <c r="H55" s="569"/>
      <c r="I55" s="569"/>
      <c r="J55" s="569">
        <f>IF(M55="норма",IF(AND(NOT(K16=7),NOT(I39=0)),CONCATENATE(IF(NOT(J54=0)," - ",""),I39,R16,K16),0),M55)</f>
        <v>0</v>
      </c>
      <c r="K55" s="569"/>
      <c r="L55" s="573"/>
      <c r="M55" s="557" t="str">
        <f t="shared" si="1"/>
        <v>норма</v>
      </c>
      <c r="N55" s="558"/>
      <c r="O55" s="558"/>
      <c r="P55" s="558"/>
      <c r="Q55" s="558"/>
      <c r="R55" s="679"/>
      <c r="S55" s="679"/>
      <c r="T55" s="679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x14ac:dyDescent="0.25">
      <c r="A56" s="574">
        <f>IF(M56="норма",IF(AND(NOT(K17=7),NOT(A40=0)),CONCATENATE(IF(NOT(A55=0)," - ",""),A40,R17,K17),0),M56)</f>
        <v>0</v>
      </c>
      <c r="B56" s="569"/>
      <c r="C56" s="569"/>
      <c r="D56" s="570">
        <f>IF(M56="норма",IF(AND(NOT(K17=7),NOT(C40=0)),CONCATENATE(IF(NOT(D55=0)," - ",""),C40,R17,K17),0),M56)</f>
        <v>0</v>
      </c>
      <c r="E56" s="571"/>
      <c r="F56" s="572"/>
      <c r="G56" s="569">
        <f>IF(M56="норма",IF(AND(NOT(K17=7),NOT(F40=0)),CONCATENATE(IF(NOT(G55=0)," - ",""),F40,R17,K17),0),M56)</f>
        <v>0</v>
      </c>
      <c r="H56" s="569"/>
      <c r="I56" s="569"/>
      <c r="J56" s="569">
        <f>IF(M56="норма",IF(AND(NOT(K17=7),NOT(I40=0)),CONCATENATE(IF(NOT(J55=0)," - ",""),I40,R17,K17),0),M56)</f>
        <v>0</v>
      </c>
      <c r="K56" s="569"/>
      <c r="L56" s="573"/>
      <c r="M56" s="557" t="str">
        <f t="shared" si="1"/>
        <v>норма</v>
      </c>
      <c r="N56" s="558"/>
      <c r="O56" s="558"/>
      <c r="P56" s="558"/>
      <c r="Q56" s="558"/>
      <c r="R56" s="679"/>
      <c r="S56" s="679"/>
      <c r="T56" s="679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ht="15.75" thickBot="1" x14ac:dyDescent="0.3">
      <c r="A57" s="565">
        <f>IF(M57="норма",IF(AND(NOT(K18=7),NOT(A41=0)),CONCATENATE(IF(NOT(A56=0)," - ",""),A41,R18,K18),0),M57)</f>
        <v>0</v>
      </c>
      <c r="B57" s="560"/>
      <c r="C57" s="560"/>
      <c r="D57" s="562">
        <f>IF(M57="норма",IF(AND(NOT(K18=7),NOT(C41=0)),CONCATENATE(IF(NOT(D56=0)," - ",""),C41,R18,K18),0),M57)</f>
        <v>0</v>
      </c>
      <c r="E57" s="563"/>
      <c r="F57" s="564"/>
      <c r="G57" s="560">
        <f>IF(M57="норма",IF(AND(NOT(K18=7),NOT(F41=0)),CONCATENATE(IF(NOT(G56=0)," - ",""),F41,R18,K18),0),M57)</f>
        <v>0</v>
      </c>
      <c r="H57" s="560"/>
      <c r="I57" s="560"/>
      <c r="J57" s="560">
        <f>IF(M57="норма",IF(AND(NOT(K18=7),NOT(I41=0)),CONCATENATE(IF(NOT(J56=0)," - ",""),I41,R18,K18),0),M57)</f>
        <v>0</v>
      </c>
      <c r="K57" s="560"/>
      <c r="L57" s="561"/>
      <c r="M57" s="557" t="str">
        <f t="shared" si="1"/>
        <v>норма</v>
      </c>
      <c r="N57" s="558"/>
      <c r="O57" s="558"/>
      <c r="P57" s="558"/>
      <c r="Q57" s="558"/>
      <c r="R57" s="679"/>
      <c r="S57" s="679"/>
      <c r="T57" s="679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ht="15.75" thickBot="1" x14ac:dyDescent="0.3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46"/>
      <c r="O60" s="46"/>
      <c r="P60" s="46"/>
      <c r="Q60" s="46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29" x14ac:dyDescent="0.25">
      <c r="A61" s="445" t="str">
        <f>CONCATENATE(IF(AND(A52=0,A53=0,A54=0,A55=0,A56=0,A57=0),"","("),IF(A52=0,"",A52),IF(A53=0,"",A53),IF(A54=0,"",A54),IF(A55=0,"",A55),IF(A56=0,"",A56),IF(A57=0,"",A57),IF(AND(A52=0,A53=0,A54=0,A55=0,A56=0,A57=0),"",")"))</f>
        <v/>
      </c>
      <c r="B61" s="445"/>
      <c r="C61" s="445"/>
      <c r="D61" s="445" t="str">
        <f>CONCATENATE(IF(AND(D52=0,D53=0,D54=0,D55=0,D56=0,D57=0),"","("),IF(D52=0,"",D52),IF(D53=0,"",D53),IF(D54=0,"",D54),IF(D55=0,"",D55),IF(D56=0,"",D56),IF(D57=0,"",D57),IF(AND(D52=0,D53=0,D54=0,D55=0,D56=0,D57=0),"",")"))</f>
        <v/>
      </c>
      <c r="E61" s="445"/>
      <c r="F61" s="445"/>
      <c r="G61" s="445" t="str">
        <f>CONCATENATE(IF(AND(G52=0,G53=0,G54=0,G55=0,G56=0,G57=0),"","("),IF(G52=0,"",G52),IF(G53=0,"",G53),IF(G54=0,"",G54),IF(G55=0,"",G55),IF(G56=0,"",G56),IF(G57=0,"",G57),IF(AND(G52=0,G53=0,G54=0,G55=0,G56=0,G57=0),"",")"))</f>
        <v/>
      </c>
      <c r="H61" s="445"/>
      <c r="I61" s="445"/>
      <c r="J61" s="445" t="str">
        <f>CONCATENATE(IF(AND(J52=0,J53=0,J54=0,J55=0,J56=0,J57=0),"","("),IF(J52=0,"",J52),IF(J53=0,"",J53),IF(J54=0,"",J54),IF(J55=0,"",J55),IF(J56=0,"",J56),IF(J57=0,"",J57),IF(AND(J52=0,J53=0,J54=0,J55=0,J56=0,J57=0),"",")"))</f>
        <v/>
      </c>
      <c r="K61" s="445"/>
      <c r="L61" s="445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1:29" x14ac:dyDescent="0.25">
      <c r="A62" s="558" t="str">
        <f>IF(AND(E28=1,SUM(A36:B43)&gt;A28),G28,IF(AND(E28=2,SUM(A36:B43)&gt;A29),G28,IF(AND(E28=3,SUM(A36:B43)&gt;A30),G28,IF(AND(E28=4,SUM(A36:B43)&gt;A31),G28,IF(AND(E28=5,SUM(A36:B43)&gt;A32),G28,A61)))))</f>
        <v/>
      </c>
      <c r="B62" s="558"/>
      <c r="C62" s="557"/>
      <c r="D62" s="557" t="str">
        <f>IF(AND(E28=1,SUM(C36:E43)&gt;B28),G28,IF(AND(E28=2,SUM(C36:E43)&gt;B29),G28,IF(AND(E28=3,SUM(C36:E43)&gt;B30),G28,IF(AND(E28=4,SUM(C36:E43)&gt;B31),G28,IF(AND(E28=5,SUM(C36:E43)&gt;B32),G28,D61)))))</f>
        <v/>
      </c>
      <c r="E62" s="557"/>
      <c r="F62" s="557"/>
      <c r="G62" s="558" t="str">
        <f>IF(AND(E28=1,SUM(F36:H43)&gt;C28),G28,IF(AND(E28=2,SUM(F36:H43)&gt;C29),G28,IF(AND(E28=3,SUM(F36:H43)&gt;C30),G28,IF(AND(E28=4,SUM(F36:H43)&gt;C31),G28,IF(AND(E28=5,SUM(F36:H43)&gt;C32),G28,G61)))))</f>
        <v/>
      </c>
      <c r="H62" s="558"/>
      <c r="I62" s="558"/>
      <c r="J62" s="558" t="str">
        <f>IF(AND(E28=1,SUM(I36:K43)&gt;D28),G28,IF(AND(E28=2,SUM(I36:K43)&gt;D29),G28,IF(AND(E28=3,SUM(I36:K43)&gt;D30),G28,IF(AND(E28=4,SUM(I36:K43)&gt;D31),G28,IF(AND(E28=5,SUM(I36:K43)&gt;D32),G28,J61)))))</f>
        <v/>
      </c>
      <c r="K62" s="558"/>
      <c r="L62" s="558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1:29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1:29" ht="15" customHeight="1" x14ac:dyDescent="0.25">
      <c r="A64" s="472" t="str">
        <f>IF(OR(M52="X",M53="X",M54="X",M55="X",M56="X",M57="X"),M28,CONCATENATE(IF(A62="","","А"),A62,IF(D62="",""," Б"),D62,IF(G62="",""," В"),G62,IF(J62="",""," Г"),J62))</f>
        <v/>
      </c>
      <c r="B64" s="472"/>
      <c r="C64" s="472"/>
      <c r="D64" s="472"/>
      <c r="E64" s="472"/>
      <c r="F64" s="472"/>
      <c r="G64" s="472"/>
      <c r="H64" s="472"/>
      <c r="I64" s="472"/>
      <c r="J64" s="472"/>
      <c r="K64" s="472"/>
      <c r="L64" s="472"/>
      <c r="M64" s="472"/>
      <c r="N64" s="472"/>
      <c r="O64" s="472"/>
      <c r="P64" s="472"/>
      <c r="Q64" s="472"/>
      <c r="R64" s="472"/>
      <c r="S64" s="472"/>
      <c r="T64" s="472"/>
      <c r="U64" s="472"/>
      <c r="V64" s="472"/>
      <c r="W64" s="472"/>
      <c r="X64" s="21"/>
      <c r="Y64" s="21"/>
      <c r="Z64" s="21"/>
      <c r="AA64" s="21"/>
      <c r="AB64" s="21"/>
      <c r="AC64" s="21"/>
    </row>
    <row r="65" spans="1:29" x14ac:dyDescent="0.25">
      <c r="A65" s="472"/>
      <c r="B65" s="472"/>
      <c r="C65" s="472"/>
      <c r="D65" s="472"/>
      <c r="E65" s="472"/>
      <c r="F65" s="472"/>
      <c r="G65" s="472"/>
      <c r="H65" s="472"/>
      <c r="I65" s="472"/>
      <c r="J65" s="472"/>
      <c r="K65" s="472"/>
      <c r="L65" s="472"/>
      <c r="M65" s="472"/>
      <c r="N65" s="472"/>
      <c r="O65" s="472"/>
      <c r="P65" s="472"/>
      <c r="Q65" s="472"/>
      <c r="R65" s="472"/>
      <c r="S65" s="472"/>
      <c r="T65" s="472"/>
      <c r="U65" s="472"/>
      <c r="V65" s="472"/>
      <c r="W65" s="472"/>
      <c r="X65" s="21"/>
      <c r="Y65" s="21"/>
      <c r="Z65" s="21"/>
      <c r="AA65" s="21"/>
      <c r="AB65" s="21"/>
      <c r="AC65" s="21"/>
    </row>
    <row r="66" spans="1:29" x14ac:dyDescent="0.25">
      <c r="A66" s="472"/>
      <c r="B66" s="472"/>
      <c r="C66" s="472"/>
      <c r="D66" s="472"/>
      <c r="E66" s="472"/>
      <c r="F66" s="472"/>
      <c r="G66" s="472"/>
      <c r="H66" s="472"/>
      <c r="I66" s="472"/>
      <c r="J66" s="472"/>
      <c r="K66" s="472"/>
      <c r="L66" s="472"/>
      <c r="M66" s="472"/>
      <c r="N66" s="472"/>
      <c r="O66" s="472"/>
      <c r="P66" s="472"/>
      <c r="Q66" s="472"/>
      <c r="R66" s="472"/>
      <c r="S66" s="472"/>
      <c r="T66" s="472"/>
      <c r="U66" s="472"/>
      <c r="V66" s="472"/>
      <c r="W66" s="472"/>
      <c r="X66" s="21"/>
      <c r="Y66" s="21"/>
      <c r="Z66" s="21"/>
      <c r="AA66" s="21"/>
      <c r="AB66" s="21"/>
      <c r="AC66" s="21"/>
    </row>
    <row r="67" spans="1:29" x14ac:dyDescent="0.25">
      <c r="A67" s="472"/>
      <c r="B67" s="472"/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472"/>
      <c r="T67" s="472"/>
      <c r="U67" s="472"/>
      <c r="V67" s="472"/>
      <c r="W67" s="472"/>
      <c r="X67" s="21"/>
      <c r="Y67" s="21"/>
      <c r="Z67" s="21"/>
      <c r="AA67" s="21"/>
      <c r="AB67" s="21"/>
      <c r="AC67" s="21"/>
    </row>
    <row r="68" spans="1:29" x14ac:dyDescent="0.25">
      <c r="A68" s="472"/>
      <c r="B68" s="472"/>
      <c r="C68" s="472"/>
      <c r="D68" s="472"/>
      <c r="E68" s="472"/>
      <c r="F68" s="472"/>
      <c r="G68" s="472"/>
      <c r="H68" s="472"/>
      <c r="I68" s="472"/>
      <c r="J68" s="472"/>
      <c r="K68" s="472"/>
      <c r="L68" s="472"/>
      <c r="M68" s="472"/>
      <c r="N68" s="472"/>
      <c r="O68" s="472"/>
      <c r="P68" s="472"/>
      <c r="Q68" s="472"/>
      <c r="R68" s="472"/>
      <c r="S68" s="472"/>
      <c r="T68" s="472"/>
      <c r="U68" s="472"/>
      <c r="V68" s="472"/>
      <c r="W68" s="472"/>
      <c r="X68" s="21"/>
      <c r="Y68" s="21"/>
      <c r="Z68" s="21"/>
      <c r="AA68" s="21"/>
      <c r="AB68" s="21"/>
      <c r="AC68" s="21"/>
    </row>
    <row r="69" spans="1:29" x14ac:dyDescent="0.25">
      <c r="A69" s="472"/>
      <c r="B69" s="472"/>
      <c r="C69" s="472"/>
      <c r="D69" s="472"/>
      <c r="E69" s="472"/>
      <c r="F69" s="472"/>
      <c r="G69" s="472"/>
      <c r="H69" s="472"/>
      <c r="I69" s="472"/>
      <c r="J69" s="472"/>
      <c r="K69" s="472"/>
      <c r="L69" s="472"/>
      <c r="M69" s="472"/>
      <c r="N69" s="472"/>
      <c r="O69" s="472"/>
      <c r="P69" s="472"/>
      <c r="Q69" s="472"/>
      <c r="R69" s="472"/>
      <c r="S69" s="472"/>
      <c r="T69" s="472"/>
      <c r="U69" s="472"/>
      <c r="V69" s="472"/>
      <c r="W69" s="472"/>
      <c r="X69" s="21"/>
      <c r="Y69" s="21"/>
      <c r="Z69" s="21"/>
      <c r="AA69" s="21"/>
      <c r="AB69" s="21"/>
      <c r="AC69" s="21"/>
    </row>
    <row r="70" spans="1:29" x14ac:dyDescent="0.25">
      <c r="A70" s="472"/>
      <c r="B70" s="472"/>
      <c r="C70" s="472"/>
      <c r="D70" s="472"/>
      <c r="E70" s="472"/>
      <c r="F70" s="472"/>
      <c r="G70" s="472"/>
      <c r="H70" s="472"/>
      <c r="I70" s="472"/>
      <c r="J70" s="472"/>
      <c r="K70" s="472"/>
      <c r="L70" s="472"/>
      <c r="M70" s="472"/>
      <c r="N70" s="472"/>
      <c r="O70" s="472"/>
      <c r="P70" s="472"/>
      <c r="Q70" s="472"/>
      <c r="R70" s="472"/>
      <c r="S70" s="472"/>
      <c r="T70" s="472"/>
      <c r="U70" s="472"/>
      <c r="V70" s="472"/>
      <c r="W70" s="472"/>
      <c r="X70" s="21"/>
      <c r="Y70" s="21"/>
      <c r="Z70" s="21"/>
      <c r="AA70" s="21"/>
      <c r="AB70" s="21"/>
      <c r="AC70" s="21"/>
    </row>
    <row r="71" spans="1:29" x14ac:dyDescent="0.25">
      <c r="A71" s="559" t="str">
        <f>IF(OR(AND(NOT(K13=7),N13=7),AND(NOT(K14=7),N14=7),AND(NOT(K15=7),N15=7),AND(NOT(K16=7),N16=7),AND(NOT(K17=7),N17=7),AND(NOT(K18=7),N18=7)),J28,A64)</f>
        <v/>
      </c>
      <c r="B71" s="559"/>
      <c r="C71" s="559"/>
      <c r="D71" s="559"/>
      <c r="E71" s="559"/>
      <c r="F71" s="559"/>
      <c r="G71" s="559"/>
      <c r="H71" s="559"/>
      <c r="I71" s="559"/>
      <c r="J71" s="559"/>
      <c r="K71" s="559"/>
      <c r="L71" s="559"/>
      <c r="M71" s="559"/>
      <c r="N71" s="559"/>
      <c r="O71" s="559"/>
      <c r="P71" s="559"/>
      <c r="Q71" s="559"/>
      <c r="R71" s="559"/>
      <c r="S71" s="559"/>
      <c r="T71" s="559"/>
      <c r="U71" s="559"/>
      <c r="V71" s="559"/>
      <c r="W71" s="559"/>
      <c r="X71" s="21"/>
      <c r="Y71" s="21"/>
      <c r="Z71" s="21"/>
      <c r="AA71" s="21"/>
      <c r="AB71" s="21"/>
      <c r="AC71" s="21"/>
    </row>
    <row r="72" spans="1:29" x14ac:dyDescent="0.25">
      <c r="A72" s="559"/>
      <c r="B72" s="559"/>
      <c r="C72" s="559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559"/>
      <c r="P72" s="559"/>
      <c r="Q72" s="559"/>
      <c r="R72" s="559"/>
      <c r="S72" s="559"/>
      <c r="T72" s="559"/>
      <c r="U72" s="559"/>
      <c r="V72" s="559"/>
      <c r="W72" s="559"/>
      <c r="X72" s="21"/>
      <c r="Y72" s="21"/>
      <c r="Z72" s="21"/>
      <c r="AA72" s="21"/>
      <c r="AB72" s="21"/>
      <c r="AC72" s="21"/>
    </row>
    <row r="73" spans="1:29" x14ac:dyDescent="0.25">
      <c r="A73" s="559"/>
      <c r="B73" s="559"/>
      <c r="C73" s="559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59"/>
      <c r="Q73" s="559"/>
      <c r="R73" s="559"/>
      <c r="S73" s="559"/>
      <c r="T73" s="559"/>
      <c r="U73" s="559"/>
      <c r="V73" s="559"/>
      <c r="W73" s="559"/>
      <c r="X73" s="21"/>
      <c r="Y73" s="21"/>
      <c r="Z73" s="21"/>
      <c r="AA73" s="21"/>
      <c r="AB73" s="21"/>
      <c r="AC73" s="21"/>
    </row>
    <row r="74" spans="1:29" x14ac:dyDescent="0.25">
      <c r="A74" s="559"/>
      <c r="B74" s="559"/>
      <c r="C74" s="559"/>
      <c r="D74" s="559"/>
      <c r="E74" s="559"/>
      <c r="F74" s="559"/>
      <c r="G74" s="559"/>
      <c r="H74" s="559"/>
      <c r="I74" s="559"/>
      <c r="J74" s="559"/>
      <c r="K74" s="559"/>
      <c r="L74" s="559"/>
      <c r="M74" s="559"/>
      <c r="N74" s="559"/>
      <c r="O74" s="559"/>
      <c r="P74" s="559"/>
      <c r="Q74" s="559"/>
      <c r="R74" s="559"/>
      <c r="S74" s="559"/>
      <c r="T74" s="559"/>
      <c r="U74" s="559"/>
      <c r="V74" s="559"/>
      <c r="W74" s="559"/>
      <c r="X74" s="21"/>
      <c r="Y74" s="21"/>
      <c r="Z74" s="21"/>
      <c r="AA74" s="21"/>
      <c r="AB74" s="21"/>
      <c r="AC74" s="21"/>
    </row>
    <row r="75" spans="1:29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29" ht="15.75" thickBot="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1:29" ht="15" customHeight="1" x14ac:dyDescent="0.25">
      <c r="A77" s="669" t="s">
        <v>104</v>
      </c>
      <c r="B77" s="670"/>
      <c r="C77" s="670"/>
      <c r="D77" s="670"/>
      <c r="E77" s="670"/>
      <c r="F77" s="67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1:29" ht="15.75" thickBot="1" x14ac:dyDescent="0.3">
      <c r="A78" s="672"/>
      <c r="B78" s="673"/>
      <c r="C78" s="673"/>
      <c r="D78" s="673"/>
      <c r="E78" s="673"/>
      <c r="F78" s="674"/>
      <c r="G78" s="21"/>
      <c r="H78" s="21"/>
      <c r="I78" s="21"/>
      <c r="J78" s="21"/>
      <c r="K78" s="21"/>
      <c r="L78" s="21"/>
      <c r="M78" s="68"/>
      <c r="N78" s="68"/>
      <c r="O78" s="68"/>
      <c r="P78" s="68"/>
      <c r="Q78" s="68"/>
      <c r="R78" s="68"/>
      <c r="S78" s="74"/>
      <c r="T78" s="74"/>
      <c r="U78" s="74"/>
      <c r="V78" s="74"/>
      <c r="W78" s="74"/>
      <c r="X78" s="68"/>
      <c r="Y78" s="21"/>
      <c r="Z78" s="21"/>
      <c r="AA78" s="21"/>
      <c r="AB78" s="21"/>
      <c r="AC78" s="21"/>
    </row>
    <row r="79" spans="1:29" ht="15.75" thickBot="1" x14ac:dyDescent="0.3">
      <c r="A79" s="675" t="str">
        <f>'Опросный лист'!M33</f>
        <v>-</v>
      </c>
      <c r="B79" s="676"/>
      <c r="C79" s="676"/>
      <c r="D79" s="676"/>
      <c r="E79" s="676"/>
      <c r="F79" s="677"/>
      <c r="G79" s="692" t="str">
        <f>IF(A79=6,"-",IF(A79=1,A90,IF(A79=2,A91,IF(A79=3,A92,IF(A79=4,"-",IF(A79=5,A92,IF(OR(A79="-",0),"-")))))))</f>
        <v>-</v>
      </c>
      <c r="H79" s="693"/>
      <c r="I79" s="693"/>
      <c r="J79" s="693"/>
      <c r="K79" s="693"/>
      <c r="L79" s="693"/>
      <c r="M79" s="666">
        <f>'Опросный лист'!F42</f>
        <v>0</v>
      </c>
      <c r="N79" s="667"/>
      <c r="O79" s="667"/>
      <c r="P79" s="667"/>
      <c r="Q79" s="667"/>
      <c r="R79" s="668"/>
      <c r="S79" s="681" t="str">
        <f>IF(G79="-","",CONCATENATE("(",G79," для ","/",X79,"/", "  - ",M79,")"))</f>
        <v/>
      </c>
      <c r="T79" s="482"/>
      <c r="U79" s="482"/>
      <c r="V79" s="482"/>
      <c r="W79" s="482"/>
      <c r="X79" s="4" t="str">
        <f>'Опросный лист'!P33</f>
        <v>-</v>
      </c>
    </row>
    <row r="80" spans="1:29" ht="15.75" thickBot="1" x14ac:dyDescent="0.3">
      <c r="A80" s="675" t="str">
        <f>'Опросный лист'!M34</f>
        <v>-</v>
      </c>
      <c r="B80" s="676"/>
      <c r="C80" s="676"/>
      <c r="D80" s="676"/>
      <c r="E80" s="676"/>
      <c r="F80" s="677"/>
      <c r="G80" s="664" t="str">
        <f>IF(A80=6,"-",IF(A80=1,A90,IF(A80=2,A91,IF(A80=3,A92,IF(A80=4,"-",IF(A80=5,A92,IF(OR(A80="-",0),"-")))))))</f>
        <v>-</v>
      </c>
      <c r="H80" s="665"/>
      <c r="I80" s="665"/>
      <c r="J80" s="665"/>
      <c r="K80" s="665"/>
      <c r="L80" s="665"/>
      <c r="M80" s="666">
        <f>'Опросный лист'!F43</f>
        <v>0</v>
      </c>
      <c r="N80" s="667"/>
      <c r="O80" s="667"/>
      <c r="P80" s="667"/>
      <c r="Q80" s="667"/>
      <c r="R80" s="668"/>
      <c r="S80" s="681" t="str">
        <f t="shared" ref="S80:S84" si="2">IF(G80="-","",CONCATENATE("(",G80," для ","/",X80,"/", "  - ",M80,")"))</f>
        <v/>
      </c>
      <c r="T80" s="482"/>
      <c r="U80" s="482"/>
      <c r="V80" s="482"/>
      <c r="W80" s="482"/>
      <c r="X80" s="4" t="str">
        <f>'Опросный лист'!P34</f>
        <v>-</v>
      </c>
    </row>
    <row r="81" spans="1:24" ht="15.75" thickBot="1" x14ac:dyDescent="0.3">
      <c r="A81" s="675" t="str">
        <f>'Опросный лист'!M35</f>
        <v>-</v>
      </c>
      <c r="B81" s="676"/>
      <c r="C81" s="676"/>
      <c r="D81" s="676"/>
      <c r="E81" s="676"/>
      <c r="F81" s="677"/>
      <c r="G81" s="664" t="str">
        <f>IF(A81=6,"-",IF(A81=1,A90,IF(A81=2,A91,IF(A81=3,A92,IF(A81=4,"-",IF(A81=5,A92,IF(OR(A81="-",0),"-")))))))</f>
        <v>-</v>
      </c>
      <c r="H81" s="665"/>
      <c r="I81" s="665"/>
      <c r="J81" s="665"/>
      <c r="K81" s="665"/>
      <c r="L81" s="665"/>
      <c r="M81" s="666">
        <f>'Опросный лист'!F44</f>
        <v>0</v>
      </c>
      <c r="N81" s="667"/>
      <c r="O81" s="667"/>
      <c r="P81" s="667"/>
      <c r="Q81" s="667"/>
      <c r="R81" s="668"/>
      <c r="S81" s="681" t="str">
        <f t="shared" si="2"/>
        <v/>
      </c>
      <c r="T81" s="482"/>
      <c r="U81" s="482"/>
      <c r="V81" s="482"/>
      <c r="W81" s="482"/>
      <c r="X81" s="4" t="str">
        <f>'Опросный лист'!P35</f>
        <v>-</v>
      </c>
    </row>
    <row r="82" spans="1:24" ht="15.75" thickBot="1" x14ac:dyDescent="0.3">
      <c r="A82" s="675" t="str">
        <f>'Опросный лист'!M36</f>
        <v>-</v>
      </c>
      <c r="B82" s="676"/>
      <c r="C82" s="676"/>
      <c r="D82" s="676"/>
      <c r="E82" s="676"/>
      <c r="F82" s="677"/>
      <c r="G82" s="664" t="str">
        <f>IF(A82=6,"-",IF(A82=1,A90,IF(A82=2,A91,IF(A82=3,A92,IF(A82=4,"-",IF(A82=5,A92,IF(OR(A82="-",0),"-")))))))</f>
        <v>-</v>
      </c>
      <c r="H82" s="665"/>
      <c r="I82" s="665"/>
      <c r="J82" s="665"/>
      <c r="K82" s="665"/>
      <c r="L82" s="665"/>
      <c r="M82" s="666">
        <f>'Опросный лист'!F45</f>
        <v>0</v>
      </c>
      <c r="N82" s="667"/>
      <c r="O82" s="667"/>
      <c r="P82" s="667"/>
      <c r="Q82" s="667"/>
      <c r="R82" s="668"/>
      <c r="S82" s="681" t="str">
        <f t="shared" si="2"/>
        <v/>
      </c>
      <c r="T82" s="482"/>
      <c r="U82" s="482"/>
      <c r="V82" s="482"/>
      <c r="W82" s="482"/>
      <c r="X82" s="4" t="str">
        <f>'Опросный лист'!P36</f>
        <v>-</v>
      </c>
    </row>
    <row r="83" spans="1:24" ht="15.75" thickBot="1" x14ac:dyDescent="0.3">
      <c r="A83" s="675" t="str">
        <f>'Опросный лист'!M37</f>
        <v>-</v>
      </c>
      <c r="B83" s="676"/>
      <c r="C83" s="676"/>
      <c r="D83" s="676"/>
      <c r="E83" s="676"/>
      <c r="F83" s="677"/>
      <c r="G83" s="664" t="str">
        <f>IF(A83=6,"-",IF(A83=1,A90,IF(A83=2,A91,IF(A83=3,A92,IF(A83=4,"-",IF(A83=5,A92,IF(OR(A83="-",0),"-")))))))</f>
        <v>-</v>
      </c>
      <c r="H83" s="665"/>
      <c r="I83" s="665"/>
      <c r="J83" s="665"/>
      <c r="K83" s="665"/>
      <c r="L83" s="665"/>
      <c r="M83" s="666">
        <f>'Опросный лист'!F46</f>
        <v>0</v>
      </c>
      <c r="N83" s="667"/>
      <c r="O83" s="667"/>
      <c r="P83" s="667"/>
      <c r="Q83" s="667"/>
      <c r="R83" s="668"/>
      <c r="S83" s="681" t="str">
        <f t="shared" si="2"/>
        <v/>
      </c>
      <c r="T83" s="482"/>
      <c r="U83" s="482"/>
      <c r="V83" s="482"/>
      <c r="W83" s="482"/>
      <c r="X83" s="4" t="str">
        <f>'Опросный лист'!P37</f>
        <v>-</v>
      </c>
    </row>
    <row r="84" spans="1:24" x14ac:dyDescent="0.25">
      <c r="A84" s="675" t="str">
        <f>'Опросный лист'!M38</f>
        <v>-</v>
      </c>
      <c r="B84" s="676"/>
      <c r="C84" s="676"/>
      <c r="D84" s="676"/>
      <c r="E84" s="676"/>
      <c r="F84" s="677"/>
      <c r="G84" s="664" t="str">
        <f>IF(A84=6,"-",IF(A84=1,A90,IF(A84=2,A91,IF(A84=3,A92,IF(A84=4,"-",IF(A84=5,A92,IF(OR(A84="-",0),"-")))))))</f>
        <v>-</v>
      </c>
      <c r="H84" s="665"/>
      <c r="I84" s="665"/>
      <c r="J84" s="665"/>
      <c r="K84" s="665"/>
      <c r="L84" s="665"/>
      <c r="M84" s="666">
        <f>'Опросный лист'!F47</f>
        <v>0</v>
      </c>
      <c r="N84" s="667"/>
      <c r="O84" s="667"/>
      <c r="P84" s="667"/>
      <c r="Q84" s="667"/>
      <c r="R84" s="668"/>
      <c r="S84" s="681" t="str">
        <f t="shared" si="2"/>
        <v/>
      </c>
      <c r="T84" s="482"/>
      <c r="U84" s="482"/>
      <c r="V84" s="482"/>
      <c r="W84" s="482"/>
      <c r="X84" s="4" t="str">
        <f>'Опросный лист'!P38</f>
        <v>-</v>
      </c>
    </row>
    <row r="87" spans="1:24" x14ac:dyDescent="0.25">
      <c r="M87" s="4"/>
      <c r="N87" s="163">
        <f>IF(OR(AND(NOT(G79="-"),M79=0,NOT(K13=7)),AND(NOT(G80="-"),M80=0,NOT(K14=7)),AND(NOT(G81="-"),M81=0,NOT(K15=7)),AND(NOT(G82="-"),M82=0,NOT(K16=7)),AND(NOT(G83="-"),M83=0,NOT(K17=7)),AND(NOT(G84="-"),M84=0,NOT(K18=7))),S28,1)</f>
        <v>1</v>
      </c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thickBot="1" x14ac:dyDescent="0.3"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thickBot="1" x14ac:dyDescent="0.3">
      <c r="A89" s="313" t="s">
        <v>111</v>
      </c>
      <c r="B89" s="314"/>
      <c r="C89" s="314"/>
      <c r="D89" s="314"/>
      <c r="E89" s="314"/>
      <c r="F89" s="315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x14ac:dyDescent="0.25">
      <c r="A90" s="683" t="s">
        <v>112</v>
      </c>
      <c r="B90" s="684"/>
      <c r="C90" s="684"/>
      <c r="D90" s="684"/>
      <c r="E90" s="684"/>
      <c r="F90" s="685"/>
      <c r="G90" t="s">
        <v>115</v>
      </c>
      <c r="I90">
        <v>1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x14ac:dyDescent="0.25">
      <c r="A91" s="686" t="s">
        <v>113</v>
      </c>
      <c r="B91" s="687"/>
      <c r="C91" s="687"/>
      <c r="D91" s="687"/>
      <c r="E91" s="687"/>
      <c r="F91" s="688"/>
      <c r="G91" t="s">
        <v>116</v>
      </c>
      <c r="I91">
        <v>2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thickBot="1" x14ac:dyDescent="0.3">
      <c r="A92" s="689" t="s">
        <v>114</v>
      </c>
      <c r="B92" s="690"/>
      <c r="C92" s="690"/>
      <c r="D92" s="690"/>
      <c r="E92" s="690"/>
      <c r="F92" s="691"/>
      <c r="G92" t="s">
        <v>117</v>
      </c>
      <c r="I92" t="s">
        <v>118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x14ac:dyDescent="0.25"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" customHeight="1" x14ac:dyDescent="0.25">
      <c r="A94" s="682" t="str">
        <f>CONCATENATE("[","Особенности кабельных вводов - ",S79,S80,S81,S82,S83,S84,"]")</f>
        <v>[Особенности кабельных вводов - ]</v>
      </c>
      <c r="B94" s="682"/>
      <c r="C94" s="682"/>
      <c r="D94" s="682"/>
      <c r="E94" s="682"/>
      <c r="F94" s="682"/>
      <c r="G94" s="682"/>
      <c r="H94" s="682"/>
      <c r="I94" s="682"/>
      <c r="J94" s="682"/>
      <c r="K94" s="682"/>
      <c r="L94" s="682"/>
      <c r="M94" s="682"/>
      <c r="N94" s="682"/>
      <c r="O94" s="682"/>
      <c r="P94" s="682"/>
      <c r="Q94" s="682"/>
      <c r="R94" s="682"/>
      <c r="S94" s="4"/>
      <c r="T94" s="4"/>
      <c r="U94" s="4"/>
      <c r="V94" s="4"/>
      <c r="W94" s="4"/>
      <c r="X94" s="4"/>
    </row>
    <row r="95" spans="1:24" x14ac:dyDescent="0.25">
      <c r="A95" s="682"/>
      <c r="B95" s="682"/>
      <c r="C95" s="682"/>
      <c r="D95" s="682"/>
      <c r="E95" s="682"/>
      <c r="F95" s="682"/>
      <c r="G95" s="682"/>
      <c r="H95" s="682"/>
      <c r="I95" s="682"/>
      <c r="J95" s="682"/>
      <c r="K95" s="682"/>
      <c r="L95" s="682"/>
      <c r="M95" s="682"/>
      <c r="N95" s="682"/>
      <c r="O95" s="682"/>
      <c r="P95" s="682"/>
      <c r="Q95" s="682"/>
      <c r="R95" s="682"/>
      <c r="S95" s="4"/>
    </row>
    <row r="96" spans="1:24" x14ac:dyDescent="0.25">
      <c r="A96" s="682"/>
      <c r="B96" s="682"/>
      <c r="C96" s="682"/>
      <c r="D96" s="682"/>
      <c r="E96" s="682"/>
      <c r="F96" s="682"/>
      <c r="G96" s="682"/>
      <c r="H96" s="682"/>
      <c r="I96" s="682"/>
      <c r="J96" s="682"/>
      <c r="K96" s="682"/>
      <c r="L96" s="682"/>
      <c r="M96" s="682"/>
      <c r="N96" s="682"/>
      <c r="O96" s="682"/>
      <c r="P96" s="682"/>
      <c r="Q96" s="682"/>
      <c r="R96" s="682"/>
      <c r="S96" s="4"/>
    </row>
    <row r="97" spans="1:23" x14ac:dyDescent="0.25">
      <c r="A97" s="682"/>
      <c r="B97" s="682"/>
      <c r="C97" s="682"/>
      <c r="D97" s="682"/>
      <c r="E97" s="682"/>
      <c r="F97" s="682"/>
      <c r="G97" s="682"/>
      <c r="H97" s="682"/>
      <c r="I97" s="682"/>
      <c r="J97" s="682"/>
      <c r="K97" s="682"/>
      <c r="L97" s="682"/>
      <c r="M97" s="682"/>
      <c r="N97" s="682"/>
      <c r="O97" s="682"/>
      <c r="P97" s="682"/>
      <c r="Q97" s="682"/>
      <c r="R97" s="682"/>
      <c r="S97" s="4"/>
    </row>
    <row r="98" spans="1:23" x14ac:dyDescent="0.25">
      <c r="A98" s="680" t="str">
        <f>IF(AND(G79="-",G80="-",G81="-",G82="-",G83="-",G84="-"),"",A94)</f>
        <v/>
      </c>
      <c r="B98" s="680"/>
      <c r="C98" s="680"/>
      <c r="D98" s="680"/>
      <c r="E98" s="680"/>
      <c r="F98" s="680"/>
      <c r="G98" s="680"/>
      <c r="H98" s="680"/>
      <c r="I98" s="680"/>
      <c r="J98" s="680"/>
      <c r="K98" s="680"/>
      <c r="L98" s="680"/>
      <c r="M98" s="680"/>
      <c r="N98" s="680"/>
      <c r="O98" s="680"/>
      <c r="P98" s="680"/>
      <c r="Q98" s="680"/>
      <c r="R98" s="680"/>
      <c r="S98" s="4"/>
    </row>
    <row r="99" spans="1:23" x14ac:dyDescent="0.25">
      <c r="A99" s="680"/>
      <c r="B99" s="680"/>
      <c r="C99" s="680"/>
      <c r="D99" s="680"/>
      <c r="E99" s="680"/>
      <c r="F99" s="680"/>
      <c r="G99" s="680"/>
      <c r="H99" s="680"/>
      <c r="I99" s="680"/>
      <c r="J99" s="680"/>
      <c r="K99" s="680"/>
      <c r="L99" s="680"/>
      <c r="M99" s="680"/>
      <c r="N99" s="680"/>
      <c r="O99" s="680"/>
      <c r="P99" s="680"/>
      <c r="Q99" s="680"/>
      <c r="R99" s="680"/>
    </row>
    <row r="100" spans="1:23" x14ac:dyDescent="0.25">
      <c r="A100" s="680"/>
      <c r="B100" s="680"/>
      <c r="C100" s="680"/>
      <c r="D100" s="680"/>
      <c r="E100" s="680"/>
      <c r="F100" s="680"/>
      <c r="G100" s="680"/>
      <c r="H100" s="680"/>
      <c r="I100" s="680"/>
      <c r="J100" s="680"/>
      <c r="K100" s="680"/>
      <c r="L100" s="680"/>
      <c r="M100" s="680"/>
      <c r="N100" s="680"/>
      <c r="O100" s="680"/>
      <c r="P100" s="680"/>
      <c r="Q100" s="680"/>
      <c r="R100" s="680"/>
    </row>
    <row r="106" spans="1:23" x14ac:dyDescent="0.25">
      <c r="A106" s="678"/>
      <c r="B106" s="678"/>
      <c r="C106" s="678"/>
      <c r="D106" s="678"/>
      <c r="E106" s="678"/>
      <c r="F106" s="678"/>
      <c r="G106" s="678"/>
      <c r="H106" s="678"/>
      <c r="I106" s="678"/>
      <c r="J106" s="678"/>
      <c r="K106" s="678"/>
      <c r="L106" s="678"/>
      <c r="M106" s="678"/>
      <c r="N106" s="678"/>
      <c r="O106" s="678"/>
      <c r="P106" s="678"/>
      <c r="Q106" s="678"/>
      <c r="R106" s="678"/>
      <c r="S106" s="678"/>
      <c r="T106" s="678"/>
      <c r="U106" s="678"/>
      <c r="V106" s="678"/>
      <c r="W106" s="678"/>
    </row>
    <row r="107" spans="1:23" x14ac:dyDescent="0.25">
      <c r="A107" s="678"/>
      <c r="B107" s="678"/>
      <c r="C107" s="678"/>
      <c r="D107" s="678"/>
      <c r="E107" s="678"/>
      <c r="F107" s="678"/>
      <c r="G107" s="678"/>
      <c r="H107" s="678"/>
      <c r="I107" s="678"/>
      <c r="J107" s="678"/>
      <c r="K107" s="678"/>
      <c r="L107" s="678"/>
      <c r="M107" s="678"/>
      <c r="N107" s="678"/>
      <c r="O107" s="678"/>
      <c r="P107" s="678"/>
      <c r="Q107" s="678"/>
      <c r="R107" s="678"/>
      <c r="S107" s="678"/>
      <c r="T107" s="678"/>
      <c r="U107" s="678"/>
      <c r="V107" s="678"/>
      <c r="W107" s="678"/>
    </row>
    <row r="108" spans="1:23" x14ac:dyDescent="0.25">
      <c r="A108" s="678"/>
      <c r="B108" s="678"/>
      <c r="C108" s="678"/>
      <c r="D108" s="678"/>
      <c r="E108" s="678"/>
      <c r="F108" s="678"/>
      <c r="G108" s="678"/>
      <c r="H108" s="678"/>
      <c r="I108" s="678"/>
      <c r="J108" s="678"/>
      <c r="K108" s="678"/>
      <c r="L108" s="678"/>
      <c r="M108" s="678"/>
      <c r="N108" s="678"/>
      <c r="O108" s="678"/>
      <c r="P108" s="678"/>
      <c r="Q108" s="678"/>
      <c r="R108" s="678"/>
      <c r="S108" s="678"/>
      <c r="T108" s="678"/>
      <c r="U108" s="678"/>
      <c r="V108" s="678"/>
      <c r="W108" s="678"/>
    </row>
    <row r="109" spans="1:23" x14ac:dyDescent="0.25">
      <c r="A109" s="678"/>
      <c r="B109" s="678"/>
      <c r="C109" s="678"/>
      <c r="D109" s="678"/>
      <c r="E109" s="678"/>
      <c r="F109" s="678"/>
      <c r="G109" s="678"/>
      <c r="H109" s="678"/>
      <c r="I109" s="678"/>
      <c r="J109" s="678"/>
      <c r="K109" s="678"/>
      <c r="L109" s="678"/>
      <c r="M109" s="678"/>
      <c r="N109" s="678"/>
      <c r="O109" s="678"/>
      <c r="P109" s="678"/>
      <c r="Q109" s="678"/>
      <c r="R109" s="678"/>
      <c r="S109" s="678"/>
      <c r="T109" s="678"/>
      <c r="U109" s="678"/>
      <c r="V109" s="678"/>
      <c r="W109" s="678"/>
    </row>
  </sheetData>
  <mergeCells count="200">
    <mergeCell ref="S24:U27"/>
    <mergeCell ref="S28:U34"/>
    <mergeCell ref="H7:J7"/>
    <mergeCell ref="P24:R27"/>
    <mergeCell ref="P28:R32"/>
    <mergeCell ref="A106:W109"/>
    <mergeCell ref="R52:T57"/>
    <mergeCell ref="A98:R100"/>
    <mergeCell ref="S79:W79"/>
    <mergeCell ref="S80:W80"/>
    <mergeCell ref="S81:W81"/>
    <mergeCell ref="S82:W82"/>
    <mergeCell ref="S83:W83"/>
    <mergeCell ref="S84:W84"/>
    <mergeCell ref="A94:R97"/>
    <mergeCell ref="M83:R83"/>
    <mergeCell ref="M84:R84"/>
    <mergeCell ref="A89:F89"/>
    <mergeCell ref="A90:F90"/>
    <mergeCell ref="A91:F91"/>
    <mergeCell ref="A92:F92"/>
    <mergeCell ref="G79:L79"/>
    <mergeCell ref="G80:L80"/>
    <mergeCell ref="G81:L81"/>
    <mergeCell ref="G82:L82"/>
    <mergeCell ref="G83:L83"/>
    <mergeCell ref="G84:L84"/>
    <mergeCell ref="M79:R79"/>
    <mergeCell ref="M80:R80"/>
    <mergeCell ref="M81:R81"/>
    <mergeCell ref="M82:R82"/>
    <mergeCell ref="A77:F78"/>
    <mergeCell ref="A79:F79"/>
    <mergeCell ref="A80:F80"/>
    <mergeCell ref="A81:F81"/>
    <mergeCell ref="A82:F82"/>
    <mergeCell ref="A83:F83"/>
    <mergeCell ref="A84:F84"/>
    <mergeCell ref="D1:G1"/>
    <mergeCell ref="D2:G2"/>
    <mergeCell ref="D8:G8"/>
    <mergeCell ref="H8:J8"/>
    <mergeCell ref="K8:N8"/>
    <mergeCell ref="D3:G3"/>
    <mergeCell ref="D4:G4"/>
    <mergeCell ref="D5:G5"/>
    <mergeCell ref="K15:L15"/>
    <mergeCell ref="H13:J13"/>
    <mergeCell ref="H14:J14"/>
    <mergeCell ref="H15:J15"/>
    <mergeCell ref="F14:G14"/>
    <mergeCell ref="F15:G15"/>
    <mergeCell ref="A1:C1"/>
    <mergeCell ref="D10:G12"/>
    <mergeCell ref="A8:C8"/>
    <mergeCell ref="A2:C2"/>
    <mergeCell ref="A3:C3"/>
    <mergeCell ref="A4:C4"/>
    <mergeCell ref="A5:C5"/>
    <mergeCell ref="A6:C6"/>
    <mergeCell ref="A7:C7"/>
    <mergeCell ref="A9:N9"/>
    <mergeCell ref="K1:N1"/>
    <mergeCell ref="A10:C12"/>
    <mergeCell ref="H10:J12"/>
    <mergeCell ref="K2:N2"/>
    <mergeCell ref="K3:N3"/>
    <mergeCell ref="K4:N4"/>
    <mergeCell ref="K5:N5"/>
    <mergeCell ref="D6:G6"/>
    <mergeCell ref="D7:G7"/>
    <mergeCell ref="H1:J1"/>
    <mergeCell ref="H2:J2"/>
    <mergeCell ref="H3:J3"/>
    <mergeCell ref="H4:J4"/>
    <mergeCell ref="H5:J5"/>
    <mergeCell ref="K6:N6"/>
    <mergeCell ref="K7:N7"/>
    <mergeCell ref="D13:E13"/>
    <mergeCell ref="D14:E14"/>
    <mergeCell ref="D15:E15"/>
    <mergeCell ref="D16:E16"/>
    <mergeCell ref="D17:E17"/>
    <mergeCell ref="D18:E18"/>
    <mergeCell ref="E24:F27"/>
    <mergeCell ref="A24:D27"/>
    <mergeCell ref="H17:J17"/>
    <mergeCell ref="H18:J18"/>
    <mergeCell ref="D19:E19"/>
    <mergeCell ref="K17:L17"/>
    <mergeCell ref="K18:L18"/>
    <mergeCell ref="K13:L13"/>
    <mergeCell ref="H19:J19"/>
    <mergeCell ref="K10:L12"/>
    <mergeCell ref="M10:M12"/>
    <mergeCell ref="N10:N12"/>
    <mergeCell ref="K14:L14"/>
    <mergeCell ref="H6:J6"/>
    <mergeCell ref="K16:L16"/>
    <mergeCell ref="H16:J16"/>
    <mergeCell ref="A14:C14"/>
    <mergeCell ref="A15:C15"/>
    <mergeCell ref="A16:C16"/>
    <mergeCell ref="A17:C17"/>
    <mergeCell ref="A18:C18"/>
    <mergeCell ref="A19:C19"/>
    <mergeCell ref="F13:G13"/>
    <mergeCell ref="A37:B37"/>
    <mergeCell ref="C37:E37"/>
    <mergeCell ref="F37:H37"/>
    <mergeCell ref="G24:I27"/>
    <mergeCell ref="A13:C13"/>
    <mergeCell ref="F17:G17"/>
    <mergeCell ref="F18:G18"/>
    <mergeCell ref="F19:G19"/>
    <mergeCell ref="I37:K37"/>
    <mergeCell ref="J24:L27"/>
    <mergeCell ref="G28:I32"/>
    <mergeCell ref="J28:L32"/>
    <mergeCell ref="F16:G16"/>
    <mergeCell ref="A38:B38"/>
    <mergeCell ref="C38:E38"/>
    <mergeCell ref="F38:H38"/>
    <mergeCell ref="I38:K38"/>
    <mergeCell ref="A39:B39"/>
    <mergeCell ref="C39:E39"/>
    <mergeCell ref="F39:H39"/>
    <mergeCell ref="I39:K39"/>
    <mergeCell ref="A50:C50"/>
    <mergeCell ref="A49:C49"/>
    <mergeCell ref="D49:F49"/>
    <mergeCell ref="G49:I49"/>
    <mergeCell ref="J49:L49"/>
    <mergeCell ref="A48:L48"/>
    <mergeCell ref="A47:L47"/>
    <mergeCell ref="A46:L46"/>
    <mergeCell ref="D50:F50"/>
    <mergeCell ref="G50:I50"/>
    <mergeCell ref="J50:L50"/>
    <mergeCell ref="M24:O27"/>
    <mergeCell ref="M28:O32"/>
    <mergeCell ref="M52:Q52"/>
    <mergeCell ref="M53:Q53"/>
    <mergeCell ref="M54:Q54"/>
    <mergeCell ref="M55:Q55"/>
    <mergeCell ref="A34:K34"/>
    <mergeCell ref="A35:B35"/>
    <mergeCell ref="C35:E35"/>
    <mergeCell ref="F35:H35"/>
    <mergeCell ref="I35:K35"/>
    <mergeCell ref="A36:B36"/>
    <mergeCell ref="C36:E36"/>
    <mergeCell ref="F36:H36"/>
    <mergeCell ref="I36:K36"/>
    <mergeCell ref="E28:F32"/>
    <mergeCell ref="A40:B40"/>
    <mergeCell ref="C40:E40"/>
    <mergeCell ref="F40:H40"/>
    <mergeCell ref="I40:K40"/>
    <mergeCell ref="A41:B41"/>
    <mergeCell ref="C41:E41"/>
    <mergeCell ref="F41:H41"/>
    <mergeCell ref="I41:K41"/>
    <mergeCell ref="M56:Q56"/>
    <mergeCell ref="A51:L51"/>
    <mergeCell ref="D52:F52"/>
    <mergeCell ref="D53:F53"/>
    <mergeCell ref="D54:F54"/>
    <mergeCell ref="D55:F55"/>
    <mergeCell ref="D56:F56"/>
    <mergeCell ref="G52:I52"/>
    <mergeCell ref="G53:I53"/>
    <mergeCell ref="G54:I54"/>
    <mergeCell ref="G55:I55"/>
    <mergeCell ref="G56:I56"/>
    <mergeCell ref="J52:L52"/>
    <mergeCell ref="J53:L53"/>
    <mergeCell ref="J56:L56"/>
    <mergeCell ref="A52:C52"/>
    <mergeCell ref="A53:C53"/>
    <mergeCell ref="A54:C54"/>
    <mergeCell ref="A55:C55"/>
    <mergeCell ref="A56:C56"/>
    <mergeCell ref="J54:L54"/>
    <mergeCell ref="J55:L55"/>
    <mergeCell ref="M57:Q57"/>
    <mergeCell ref="A64:W70"/>
    <mergeCell ref="A71:W74"/>
    <mergeCell ref="D61:F61"/>
    <mergeCell ref="G61:I61"/>
    <mergeCell ref="J61:L61"/>
    <mergeCell ref="D62:F62"/>
    <mergeCell ref="A62:C62"/>
    <mergeCell ref="G62:I62"/>
    <mergeCell ref="J62:L62"/>
    <mergeCell ref="J57:L57"/>
    <mergeCell ref="A61:C61"/>
    <mergeCell ref="D57:F57"/>
    <mergeCell ref="G57:I57"/>
    <mergeCell ref="A57:C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Опросный лист</vt:lpstr>
      <vt:lpstr>Габариты</vt:lpstr>
      <vt:lpstr>Клеммы</vt:lpstr>
      <vt:lpstr>Кабельные вводы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СаввинСС</dc:creator>
  <cp:lastModifiedBy>СаввинСС</cp:lastModifiedBy>
  <cp:lastPrinted>2017-04-17T08:05:28Z</cp:lastPrinted>
  <dcterms:created xsi:type="dcterms:W3CDTF">2017-03-09T06:57:19Z</dcterms:created>
  <dcterms:modified xsi:type="dcterms:W3CDTF">2017-05-31T13:22:54Z</dcterms:modified>
</cp:coreProperties>
</file>