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57" lockStructure="1"/>
  <bookViews>
    <workbookView xWindow="480" yWindow="135" windowWidth="21075" windowHeight="12345"/>
  </bookViews>
  <sheets>
    <sheet name="Опросный лист" sheetId="1" r:id="rId1"/>
    <sheet name="Комплект монтажный" sheetId="4" state="hidden" r:id="rId2"/>
  </sheets>
  <calcPr calcId="145621" iterateDelta="1E-4"/>
</workbook>
</file>

<file path=xl/calcChain.xml><?xml version="1.0" encoding="utf-8"?>
<calcChain xmlns="http://schemas.openxmlformats.org/spreadsheetml/2006/main">
  <c r="H44" i="4" l="1"/>
  <c r="H43" i="4"/>
  <c r="H42" i="4"/>
  <c r="H41" i="4"/>
  <c r="H40" i="4"/>
  <c r="H39" i="4"/>
  <c r="H38" i="4"/>
  <c r="H37" i="4"/>
  <c r="H36" i="4"/>
  <c r="H35" i="4"/>
  <c r="M12" i="4"/>
  <c r="U48" i="4" l="1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N5" i="4"/>
  <c r="N4" i="4"/>
  <c r="N3" i="4"/>
  <c r="N2" i="4"/>
  <c r="J3" i="4"/>
  <c r="J2" i="4"/>
  <c r="J21" i="4"/>
  <c r="G5" i="4" l="1"/>
  <c r="G21" i="4"/>
  <c r="G29" i="4"/>
  <c r="D29" i="4"/>
  <c r="M25" i="4"/>
  <c r="J25" i="4"/>
  <c r="G25" i="4"/>
  <c r="R24" i="4"/>
  <c r="A29" i="4"/>
  <c r="H45" i="4"/>
  <c r="D21" i="4" l="1"/>
  <c r="A21" i="4"/>
  <c r="H29" i="4" s="1"/>
  <c r="K63" i="4" l="1"/>
  <c r="R21" i="4"/>
  <c r="U21" i="4" l="1"/>
  <c r="A60" i="4" s="1"/>
  <c r="W32" i="4"/>
  <c r="Y32" i="4" s="1"/>
  <c r="I110" i="4"/>
  <c r="I109" i="4"/>
  <c r="I108" i="4"/>
  <c r="I107" i="4"/>
  <c r="I106" i="4"/>
  <c r="I105" i="4"/>
  <c r="I104" i="4"/>
  <c r="I103" i="4"/>
  <c r="I91" i="4"/>
  <c r="I102" i="4"/>
  <c r="I101" i="4"/>
  <c r="I100" i="4"/>
  <c r="I99" i="4"/>
  <c r="I98" i="4"/>
  <c r="I97" i="4"/>
  <c r="I96" i="4"/>
  <c r="I95" i="4"/>
  <c r="I92" i="4"/>
  <c r="I90" i="4"/>
  <c r="I89" i="4"/>
  <c r="I88" i="4"/>
  <c r="I87" i="4"/>
  <c r="I86" i="4"/>
  <c r="I85" i="4"/>
  <c r="I84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A17" i="1" l="1"/>
</calcChain>
</file>

<file path=xl/sharedStrings.xml><?xml version="1.0" encoding="utf-8"?>
<sst xmlns="http://schemas.openxmlformats.org/spreadsheetml/2006/main" count="177" uniqueCount="158">
  <si>
    <t>Опросный лист</t>
  </si>
  <si>
    <t>-</t>
  </si>
  <si>
    <t>Минимальный и максимальный диаметр уплотняемого кабеля, мм</t>
  </si>
  <si>
    <t>M12x1</t>
  </si>
  <si>
    <t>M12x1,5</t>
  </si>
  <si>
    <t>M16x1</t>
  </si>
  <si>
    <t>M16x1,5</t>
  </si>
  <si>
    <t>M20x1</t>
  </si>
  <si>
    <t xml:space="preserve">M20x1,5 </t>
  </si>
  <si>
    <t xml:space="preserve">M24x1 </t>
  </si>
  <si>
    <t>M24x1,5</t>
  </si>
  <si>
    <t>M27x1</t>
  </si>
  <si>
    <t>M27x1,5</t>
  </si>
  <si>
    <t>M27x2</t>
  </si>
  <si>
    <t xml:space="preserve">M33x1 </t>
  </si>
  <si>
    <t>M33x2</t>
  </si>
  <si>
    <t xml:space="preserve">M39x2  </t>
  </si>
  <si>
    <t xml:space="preserve">M48x2  </t>
  </si>
  <si>
    <t xml:space="preserve">M64x2 </t>
  </si>
  <si>
    <t xml:space="preserve">M72x2 </t>
  </si>
  <si>
    <t>R¼''</t>
  </si>
  <si>
    <t>G⅜''</t>
  </si>
  <si>
    <t>R⅜''</t>
  </si>
  <si>
    <t>G½''</t>
  </si>
  <si>
    <t>R½''</t>
  </si>
  <si>
    <t>K½''</t>
  </si>
  <si>
    <t>G¾''</t>
  </si>
  <si>
    <t>R¾''</t>
  </si>
  <si>
    <t>K¾''</t>
  </si>
  <si>
    <t>G1''</t>
  </si>
  <si>
    <t>R1''</t>
  </si>
  <si>
    <t>K1''</t>
  </si>
  <si>
    <t>G1¼''</t>
  </si>
  <si>
    <t>R1¼''</t>
  </si>
  <si>
    <t>K1¼''</t>
  </si>
  <si>
    <t>G1½''</t>
  </si>
  <si>
    <t>R1½''</t>
  </si>
  <si>
    <t>K1½''</t>
  </si>
  <si>
    <t>G2''</t>
  </si>
  <si>
    <t>R2''</t>
  </si>
  <si>
    <t>K2''</t>
  </si>
  <si>
    <t>R2½''</t>
  </si>
  <si>
    <t>G3''</t>
  </si>
  <si>
    <t>R3''</t>
  </si>
  <si>
    <t>Размер присоединительной резьбы</t>
  </si>
  <si>
    <t>Укажите размер присоединительной резьбы</t>
  </si>
  <si>
    <t>Тип резьбы</t>
  </si>
  <si>
    <t>Тип присоединительной резьбы</t>
  </si>
  <si>
    <t>М</t>
  </si>
  <si>
    <t>G</t>
  </si>
  <si>
    <t>R, K</t>
  </si>
  <si>
    <t>G2½''</t>
  </si>
  <si>
    <t>Укажите тип присоединительной резьбы</t>
  </si>
  <si>
    <t>Укажите тип нестандартной присоединительной резьбы</t>
  </si>
  <si>
    <t>Комплект монтажный для металлорукова КМ</t>
  </si>
  <si>
    <t>Тип металлорукова</t>
  </si>
  <si>
    <t>Тип ввода приборного</t>
  </si>
  <si>
    <t>без сальника</t>
  </si>
  <si>
    <t>с сальником</t>
  </si>
  <si>
    <t>герметичный</t>
  </si>
  <si>
    <t xml:space="preserve">негерметичный </t>
  </si>
  <si>
    <t>Тип ввода трубного</t>
  </si>
  <si>
    <t>с винтовым зажимом</t>
  </si>
  <si>
    <t>на резьбе</t>
  </si>
  <si>
    <t>в короб</t>
  </si>
  <si>
    <t>КОД металлорукова</t>
  </si>
  <si>
    <t>Шифр типа металлорукова</t>
  </si>
  <si>
    <t>КОД ввода приборного</t>
  </si>
  <si>
    <t>Шифр ввода приборного</t>
  </si>
  <si>
    <t>КОД ввода трубного</t>
  </si>
  <si>
    <t>Вид присоединительной резьбы к датчику</t>
  </si>
  <si>
    <t>КОД присоединительной резьбы</t>
  </si>
  <si>
    <t>Шифр присоединительной резьбы</t>
  </si>
  <si>
    <t>не требуется</t>
  </si>
  <si>
    <t>Шифр тип присоединительной резьбы</t>
  </si>
  <si>
    <t>Диаметр уплотняемого кабеля</t>
  </si>
  <si>
    <t>Шифр исполнения сальника</t>
  </si>
  <si>
    <t>Обозначение исполнения</t>
  </si>
  <si>
    <t>ЦКЛГ.754176.001-08</t>
  </si>
  <si>
    <t>ЦКЛГ.754176.001-10</t>
  </si>
  <si>
    <t>ЦКЛГ.754176.001-13</t>
  </si>
  <si>
    <t>ЦКЛГ.754176.001-16</t>
  </si>
  <si>
    <t>ЦКЛГ.754176.001-20</t>
  </si>
  <si>
    <t>ЦКЛГ.754176.001-24</t>
  </si>
  <si>
    <t>ЦКЛГ.754176.001-28</t>
  </si>
  <si>
    <t>ЦКЛГ.754176.001-32</t>
  </si>
  <si>
    <t>ЦКЛГ.754176.001-36</t>
  </si>
  <si>
    <t>Обозначение исполнений КМ</t>
  </si>
  <si>
    <t>ЦКЛГ.421941.001-00</t>
  </si>
  <si>
    <t>ЦКЛГ.421941.001-01</t>
  </si>
  <si>
    <t>ЦКЛГ.421941.001-10</t>
  </si>
  <si>
    <t>ЦКЛГ.421941.001-02</t>
  </si>
  <si>
    <t>ЦКЛГ.421941.001-03</t>
  </si>
  <si>
    <t>ЦКЛГ.421941.001-11</t>
  </si>
  <si>
    <t>ЦКЛГ.421941.001-04</t>
  </si>
  <si>
    <t>ЦКЛГ.421941.001-05</t>
  </si>
  <si>
    <t>ЦКЛГ.421941.001-06</t>
  </si>
  <si>
    <t>ЦКЛГ.421941.001-07</t>
  </si>
  <si>
    <t>ЦКЛГ.421941.001-08</t>
  </si>
  <si>
    <t>ЦКЛГ.421941.001-09</t>
  </si>
  <si>
    <t>Сообщение 1</t>
  </si>
  <si>
    <t>Укажите тип металлорукова</t>
  </si>
  <si>
    <t>Сообщение 2</t>
  </si>
  <si>
    <t>Укажите тип ввода приборного</t>
  </si>
  <si>
    <t>Сообщение 3</t>
  </si>
  <si>
    <t>Укажите тип ввода трубного или в короб</t>
  </si>
  <si>
    <t>Шифр исполнения</t>
  </si>
  <si>
    <t>ЦКЛГ</t>
  </si>
  <si>
    <t>КМ-111</t>
  </si>
  <si>
    <t>КМ-112</t>
  </si>
  <si>
    <t>КМ-116</t>
  </si>
  <si>
    <t>КМ-121</t>
  </si>
  <si>
    <t>КМ-122</t>
  </si>
  <si>
    <t>КМ-127</t>
  </si>
  <si>
    <t>КМ-233</t>
  </si>
  <si>
    <t>КМ-234</t>
  </si>
  <si>
    <t>КМ-235</t>
  </si>
  <si>
    <t>КМ-243</t>
  </si>
  <si>
    <t>КМ-244</t>
  </si>
  <si>
    <t>КМ-245</t>
  </si>
  <si>
    <t>КМ-100</t>
  </si>
  <si>
    <t>КМ-101</t>
  </si>
  <si>
    <t>КМ-110</t>
  </si>
  <si>
    <t>Сообщение 4</t>
  </si>
  <si>
    <t>Укажите вид присоединительной резьбы к датчику</t>
  </si>
  <si>
    <t>Сообщение 5</t>
  </si>
  <si>
    <t>Сообщение 6</t>
  </si>
  <si>
    <t>Шифр сальника</t>
  </si>
  <si>
    <t>Сообщение 7</t>
  </si>
  <si>
    <t>КОД сальника</t>
  </si>
  <si>
    <t>КОД резьбы</t>
  </si>
  <si>
    <t>Шифр резьбы</t>
  </si>
  <si>
    <t>Сообщение 8</t>
  </si>
  <si>
    <t>"Другая резьба"</t>
  </si>
  <si>
    <t>Обозначение резьбы</t>
  </si>
  <si>
    <t>Укажите диапазон диаметров уплотняемого кабеля одним сальником</t>
  </si>
  <si>
    <t>Сообщение 9</t>
  </si>
  <si>
    <t>Укажите тип металлорукава</t>
  </si>
  <si>
    <t>Сообщение 10</t>
  </si>
  <si>
    <t>Укажите размер металлорукава</t>
  </si>
  <si>
    <r>
      <t xml:space="preserve">Укажите тип металлорукова </t>
    </r>
    <r>
      <rPr>
        <sz val="10"/>
        <color theme="1"/>
        <rFont val="Arial"/>
        <family val="2"/>
        <charset val="204"/>
      </rPr>
      <t>(пример: РЗ-Ц-П)</t>
    </r>
    <r>
      <rPr>
        <b/>
        <sz val="10"/>
        <color theme="1"/>
        <rFont val="Arial"/>
        <family val="2"/>
        <charset val="204"/>
      </rPr>
      <t xml:space="preserve">:                       </t>
    </r>
  </si>
  <si>
    <t>Размер металлорукова</t>
  </si>
  <si>
    <r>
      <t xml:space="preserve">Укажите размер металлорукова </t>
    </r>
    <r>
      <rPr>
        <sz val="10"/>
        <color theme="1"/>
        <rFont val="Arial"/>
        <family val="2"/>
        <charset val="204"/>
      </rPr>
      <t>(пример: 15)</t>
    </r>
    <r>
      <rPr>
        <b/>
        <sz val="10"/>
        <color theme="1"/>
        <rFont val="Arial"/>
        <family val="2"/>
        <charset val="204"/>
      </rPr>
      <t xml:space="preserve">:                       </t>
    </r>
  </si>
  <si>
    <t>Сообщение 11</t>
  </si>
  <si>
    <t>Укажите диаметр или обозначение резьбы защитной трубы</t>
  </si>
  <si>
    <t>Обозначение защитной трубы</t>
  </si>
  <si>
    <t>Шифр ЦКЛГ сальника</t>
  </si>
  <si>
    <t>Сообщение 12</t>
  </si>
  <si>
    <t>Ду</t>
  </si>
  <si>
    <t>Максимальный диаметр уплотняемого кабеля превышает Ду металлорукова</t>
  </si>
  <si>
    <t>Шифр комплекта монтажного КМ</t>
  </si>
  <si>
    <t>ПРИМЕЧАНИЯ:                                                                                                                                                                                                                                                                              1 для копирования шифра щелкните по нему правой кнопкой мыши и выберите в выплывающем меню пункт "копировать";                                                                             2 для последовательного составления шифра нескольких изделий требуется очистка ранее заполненных полей.</t>
  </si>
  <si>
    <t>Шифр ввода трубного</t>
  </si>
  <si>
    <r>
      <t xml:space="preserve">Н а з н а ч е н и е : </t>
    </r>
    <r>
      <rPr>
        <sz val="10"/>
        <color theme="1"/>
        <rFont val="Arial"/>
        <family val="2"/>
        <charset val="204"/>
      </rPr>
      <t xml:space="preserve"> м</t>
    </r>
    <r>
      <rPr>
        <sz val="10"/>
        <rFont val="Arial"/>
        <family val="2"/>
        <charset val="204"/>
      </rPr>
      <t>онтажные комплекты КМ предназначены для крепления защитного металлорукова при монтаже электропроводки устройств промышленной автоматики.</t>
    </r>
  </si>
  <si>
    <t xml:space="preserve">Укажите тип нестандартной присоединительной резьбы, если в выплывающем списке выбран пункт "Другая":                       </t>
  </si>
  <si>
    <r>
      <t xml:space="preserve">Укажите диаметр отверстия в коробе или обозначение резьбы защитной трубы </t>
    </r>
    <r>
      <rPr>
        <sz val="10"/>
        <color theme="1"/>
        <rFont val="Arial"/>
        <family val="2"/>
        <charset val="204"/>
      </rPr>
      <t>(пример: 27; G 1/2")</t>
    </r>
    <r>
      <rPr>
        <b/>
        <sz val="10"/>
        <color theme="1"/>
        <rFont val="Arial"/>
        <family val="2"/>
        <charset val="204"/>
      </rPr>
      <t xml:space="preserve">:                       </t>
    </r>
  </si>
  <si>
    <t>Сообщение 13</t>
  </si>
  <si>
    <t>В выплывающем списке выберите пункт - Сальник из комплекта прибора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</si>
</sst>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Border="1"/>
    <xf numFmtId="0" fontId="2" fillId="3" borderId="0" xfId="0" applyFont="1" applyFill="1" applyAlignment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3" fillId="3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Alignment="1" applyProtection="1">
      <alignment horizontal="center" vertical="center"/>
    </xf>
    <xf numFmtId="0" fontId="0" fillId="0" borderId="11" xfId="0" applyBorder="1" applyProtection="1"/>
    <xf numFmtId="0" fontId="0" fillId="0" borderId="12" xfId="0" applyBorder="1" applyAlignment="1" applyProtection="1">
      <alignment horizontal="center" vertical="center"/>
    </xf>
    <xf numFmtId="0" fontId="0" fillId="0" borderId="11" xfId="0" applyFill="1" applyBorder="1" applyProtection="1"/>
    <xf numFmtId="0" fontId="0" fillId="0" borderId="34" xfId="0" applyBorder="1" applyProtection="1"/>
    <xf numFmtId="0" fontId="0" fillId="0" borderId="35" xfId="0" applyBorder="1" applyProtection="1"/>
    <xf numFmtId="0" fontId="0" fillId="0" borderId="36" xfId="0" applyBorder="1" applyAlignment="1" applyProtection="1">
      <alignment horizontal="center" vertical="center"/>
    </xf>
    <xf numFmtId="0" fontId="0" fillId="0" borderId="41" xfId="0" applyBorder="1" applyProtection="1"/>
    <xf numFmtId="0" fontId="0" fillId="0" borderId="42" xfId="0" applyBorder="1" applyProtection="1"/>
    <xf numFmtId="0" fontId="0" fillId="0" borderId="43" xfId="0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14" xfId="0" applyBorder="1" applyProtection="1"/>
    <xf numFmtId="0" fontId="0" fillId="0" borderId="45" xfId="0" applyBorder="1" applyProtection="1"/>
    <xf numFmtId="0" fontId="0" fillId="0" borderId="2" xfId="0" applyBorder="1" applyProtection="1"/>
    <xf numFmtId="0" fontId="0" fillId="3" borderId="0" xfId="0" applyFill="1" applyProtection="1"/>
    <xf numFmtId="0" fontId="0" fillId="0" borderId="0" xfId="0" applyFill="1" applyBorder="1" applyProtection="1"/>
    <xf numFmtId="0" fontId="3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3" borderId="18" xfId="0" applyFont="1" applyFill="1" applyBorder="1" applyAlignment="1" applyProtection="1">
      <alignment horizontal="right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/>
    <xf numFmtId="0" fontId="2" fillId="3" borderId="0" xfId="0" applyFont="1" applyFill="1" applyAlignment="1" applyProtection="1"/>
    <xf numFmtId="0" fontId="2" fillId="3" borderId="0" xfId="0" applyFont="1" applyFill="1" applyAlignment="1" applyProtection="1">
      <alignment horizontal="center" wrapText="1"/>
    </xf>
    <xf numFmtId="0" fontId="2" fillId="3" borderId="0" xfId="0" applyFont="1" applyFill="1" applyAlignment="1" applyProtection="1">
      <alignment wrapText="1"/>
    </xf>
    <xf numFmtId="0" fontId="2" fillId="3" borderId="0" xfId="0" applyFont="1" applyFill="1" applyAlignment="1" applyProtection="1">
      <alignment vertical="center" wrapText="1"/>
    </xf>
    <xf numFmtId="0" fontId="0" fillId="4" borderId="2" xfId="0" applyFill="1" applyBorder="1" applyAlignment="1" applyProtection="1">
      <alignment horizontal="center" vertical="center"/>
    </xf>
    <xf numFmtId="0" fontId="12" fillId="0" borderId="0" xfId="0" applyFont="1" applyBorder="1" applyProtection="1"/>
    <xf numFmtId="0" fontId="3" fillId="4" borderId="17" xfId="0" applyFont="1" applyFill="1" applyBorder="1" applyAlignment="1" applyProtection="1">
      <alignment horizontal="right" vertical="center" wrapText="1"/>
    </xf>
    <xf numFmtId="0" fontId="3" fillId="4" borderId="28" xfId="0" applyFont="1" applyFill="1" applyBorder="1" applyAlignment="1" applyProtection="1">
      <alignment horizontal="right" vertical="center" wrapText="1"/>
    </xf>
    <xf numFmtId="0" fontId="3" fillId="4" borderId="29" xfId="0" applyFont="1" applyFill="1" applyBorder="1" applyAlignment="1" applyProtection="1">
      <alignment horizontal="right" vertical="center" wrapText="1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5" borderId="29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3" borderId="28" xfId="0" applyFill="1" applyBorder="1" applyAlignment="1" applyProtection="1">
      <alignment horizontal="center"/>
    </xf>
    <xf numFmtId="0" fontId="0" fillId="3" borderId="29" xfId="0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 wrapText="1"/>
    </xf>
    <xf numFmtId="0" fontId="0" fillId="4" borderId="18" xfId="0" applyFill="1" applyBorder="1" applyAlignment="1" applyProtection="1">
      <alignment horizontal="center" vertical="center" wrapText="1"/>
    </xf>
    <xf numFmtId="0" fontId="0" fillId="4" borderId="20" xfId="0" applyFill="1" applyBorder="1" applyAlignment="1" applyProtection="1">
      <alignment horizontal="center" vertical="center" wrapText="1"/>
    </xf>
    <xf numFmtId="0" fontId="0" fillId="4" borderId="21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22" xfId="0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4" borderId="29" xfId="0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1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0" fontId="8" fillId="0" borderId="5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13" fillId="0" borderId="46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0" fontId="13" fillId="0" borderId="48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16" fontId="6" fillId="0" borderId="15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 vertical="center" wrapText="1"/>
    </xf>
    <xf numFmtId="0" fontId="0" fillId="2" borderId="40" xfId="0" applyFill="1" applyBorder="1" applyAlignment="1" applyProtection="1">
      <alignment horizontal="center" vertical="center" wrapText="1"/>
    </xf>
    <xf numFmtId="0" fontId="0" fillId="2" borderId="26" xfId="0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8" fillId="0" borderId="52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/>
    </xf>
    <xf numFmtId="0" fontId="0" fillId="4" borderId="29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55" xfId="0" applyFont="1" applyFill="1" applyBorder="1" applyAlignment="1" applyProtection="1">
      <alignment horizontal="center" vertical="center" wrapText="1"/>
    </xf>
    <xf numFmtId="0" fontId="6" fillId="3" borderId="5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16" fmlaLink="'Комплект монтажный'!$A$25:$C$25" fmlaRange="'Комплект монтажный'!$H$35:$J$45" sel="11" val="0"/>
</file>

<file path=xl/ctrlProps/ctrlProp2.xml><?xml version="1.0" encoding="utf-8"?>
<formControlPr xmlns="http://schemas.microsoft.com/office/spreadsheetml/2009/9/main" objectType="Drop" dropLines="19" dropStyle="combo" dx="16" fmlaLink="'Комплект монтажный'!$V$32:$V$48" fmlaRange="'Комплект монтажный'!$U$32:$U$49" sel="18" val="0"/>
</file>

<file path=xl/ctrlProps/ctrlProp3.xml><?xml version="1.0" encoding="utf-8"?>
<formControlPr xmlns="http://schemas.microsoft.com/office/spreadsheetml/2009/9/main" objectType="Drop" dropLines="5" dropStyle="combo" dx="16" fmlaLink="'Комплект монтажный'!$M$21:$O$21" fmlaRange="'Комплект монтажный'!$N$2:$P$6" sel="5" val="0"/>
</file>

<file path=xl/ctrlProps/ctrlProp4.xml><?xml version="1.0" encoding="utf-8"?>
<formControlPr xmlns="http://schemas.microsoft.com/office/spreadsheetml/2009/9/main" objectType="Drop" dropLines="3" dropStyle="combo" dx="16" fmlaLink="'Комплект монтажный'!$A$17" fmlaRange="'Комплект монтажный'!$A$2:$C$4" sel="3" val="0"/>
</file>

<file path=xl/ctrlProps/ctrlProp5.xml><?xml version="1.0" encoding="utf-8"?>
<formControlPr xmlns="http://schemas.microsoft.com/office/spreadsheetml/2009/9/main" objectType="Drop" dropLines="4" dropStyle="combo" dx="16" fmlaLink="'Комплект монтажный'!$D$17:$F$17" fmlaRange="'Комплект монтажный'!$D$2:$F$5" sel="4" val="0"/>
</file>

<file path=xl/ctrlProps/ctrlProp6.xml><?xml version="1.0" encoding="utf-8"?>
<formControlPr xmlns="http://schemas.microsoft.com/office/spreadsheetml/2009/9/main" objectType="Drop" dropLines="6" dropStyle="combo" dx="16" fmlaLink="'Комплект монтажный'!$G$17" fmlaRange="'Комплект монтажный'!$G$2:$I$7" sel="6" val="0"/>
</file>

<file path=xl/ctrlProps/ctrlProp7.xml><?xml version="1.0" encoding="utf-8"?>
<formControlPr xmlns="http://schemas.microsoft.com/office/spreadsheetml/2009/9/main" objectType="Drop" dropLines="3" dropStyle="combo" dx="16" fmlaLink="'Комплект монтажный'!$J$17" fmlaRange="'Комплект монтажный'!$J$2:$M$4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</xdr:row>
          <xdr:rowOff>19050</xdr:rowOff>
        </xdr:from>
        <xdr:to>
          <xdr:col>18</xdr:col>
          <xdr:colOff>409575</xdr:colOff>
          <xdr:row>7</xdr:row>
          <xdr:rowOff>219075</xdr:rowOff>
        </xdr:to>
        <xdr:sp macro="" textlink="">
          <xdr:nvSpPr>
            <xdr:cNvPr id="2128" name="Drop Down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19050</xdr:rowOff>
        </xdr:from>
        <xdr:to>
          <xdr:col>15</xdr:col>
          <xdr:colOff>600075</xdr:colOff>
          <xdr:row>7</xdr:row>
          <xdr:rowOff>219075</xdr:rowOff>
        </xdr:to>
        <xdr:sp macro="" textlink="">
          <xdr:nvSpPr>
            <xdr:cNvPr id="2189" name="Drop Down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19050</xdr:rowOff>
        </xdr:from>
        <xdr:to>
          <xdr:col>12</xdr:col>
          <xdr:colOff>419100</xdr:colOff>
          <xdr:row>7</xdr:row>
          <xdr:rowOff>209550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</xdr:rowOff>
        </xdr:from>
        <xdr:to>
          <xdr:col>0</xdr:col>
          <xdr:colOff>1543050</xdr:colOff>
          <xdr:row>7</xdr:row>
          <xdr:rowOff>209550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19050</xdr:rowOff>
        </xdr:from>
        <xdr:to>
          <xdr:col>3</xdr:col>
          <xdr:colOff>457200</xdr:colOff>
          <xdr:row>7</xdr:row>
          <xdr:rowOff>209550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19050</xdr:rowOff>
        </xdr:from>
        <xdr:to>
          <xdr:col>6</xdr:col>
          <xdr:colOff>504825</xdr:colOff>
          <xdr:row>7</xdr:row>
          <xdr:rowOff>209550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19050</xdr:rowOff>
        </xdr:from>
        <xdr:to>
          <xdr:col>9</xdr:col>
          <xdr:colOff>571500</xdr:colOff>
          <xdr:row>7</xdr:row>
          <xdr:rowOff>209550</xdr:rowOff>
        </xdr:to>
        <xdr:sp macro="" textlink="">
          <xdr:nvSpPr>
            <xdr:cNvPr id="2194" name="Drop Down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D61"/>
  <sheetViews>
    <sheetView tabSelected="1" zoomScaleNormal="100" workbookViewId="0">
      <selection activeCell="K29" sqref="K29"/>
    </sheetView>
  </sheetViews>
  <sheetFormatPr defaultRowHeight="15" x14ac:dyDescent="0.25"/>
  <cols>
    <col min="1" max="1" width="23.42578125" customWidth="1"/>
    <col min="2" max="2" width="9.42578125" customWidth="1"/>
    <col min="3" max="3" width="7" customWidth="1"/>
    <col min="4" max="4" width="7.28515625" customWidth="1"/>
    <col min="5" max="5" width="7.5703125" customWidth="1"/>
    <col min="6" max="6" width="8.28515625" customWidth="1"/>
    <col min="7" max="8" width="8" customWidth="1"/>
    <col min="9" max="9" width="6.85546875" customWidth="1"/>
    <col min="10" max="10" width="9.140625" customWidth="1"/>
    <col min="11" max="11" width="12.7109375" customWidth="1"/>
    <col min="12" max="12" width="5.85546875" customWidth="1"/>
    <col min="13" max="13" width="6.7109375" customWidth="1"/>
    <col min="15" max="15" width="8.85546875" customWidth="1"/>
    <col min="16" max="16" width="9.28515625" customWidth="1"/>
    <col min="17" max="17" width="9.140625" customWidth="1"/>
    <col min="19" max="19" width="6.5703125" customWidth="1"/>
    <col min="20" max="20" width="6.85546875" customWidth="1"/>
    <col min="21" max="21" width="5.42578125" customWidth="1"/>
  </cols>
  <sheetData>
    <row r="1" spans="1:29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5" customHeight="1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ht="18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15" customHeight="1" x14ac:dyDescent="0.25">
      <c r="A4" s="63" t="s">
        <v>153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ht="15" customHeight="1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ht="44.25" customHeight="1" x14ac:dyDescent="0.25">
      <c r="A6" s="87" t="s">
        <v>55</v>
      </c>
      <c r="B6" s="78" t="s">
        <v>56</v>
      </c>
      <c r="C6" s="79"/>
      <c r="D6" s="80"/>
      <c r="E6" s="78" t="s">
        <v>61</v>
      </c>
      <c r="F6" s="79"/>
      <c r="G6" s="80"/>
      <c r="H6" s="65" t="s">
        <v>70</v>
      </c>
      <c r="I6" s="66"/>
      <c r="J6" s="67"/>
      <c r="K6" s="65" t="s">
        <v>47</v>
      </c>
      <c r="L6" s="66"/>
      <c r="M6" s="67"/>
      <c r="N6" s="65" t="s">
        <v>44</v>
      </c>
      <c r="O6" s="66"/>
      <c r="P6" s="67"/>
      <c r="Q6" s="65" t="s">
        <v>2</v>
      </c>
      <c r="R6" s="66"/>
      <c r="S6" s="67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21" customHeight="1" thickBot="1" x14ac:dyDescent="0.3">
      <c r="A7" s="88"/>
      <c r="B7" s="81"/>
      <c r="C7" s="82"/>
      <c r="D7" s="83"/>
      <c r="E7" s="81"/>
      <c r="F7" s="82"/>
      <c r="G7" s="83"/>
      <c r="H7" s="68"/>
      <c r="I7" s="69"/>
      <c r="J7" s="70"/>
      <c r="K7" s="68"/>
      <c r="L7" s="69"/>
      <c r="M7" s="70"/>
      <c r="N7" s="68"/>
      <c r="O7" s="69"/>
      <c r="P7" s="70"/>
      <c r="Q7" s="68"/>
      <c r="R7" s="69"/>
      <c r="S7" s="70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8.75" customHeight="1" thickBot="1" x14ac:dyDescent="0.3">
      <c r="A8" s="26"/>
      <c r="B8" s="89"/>
      <c r="C8" s="90"/>
      <c r="D8" s="91"/>
      <c r="E8" s="84"/>
      <c r="F8" s="85"/>
      <c r="G8" s="86"/>
      <c r="H8" s="89"/>
      <c r="I8" s="90"/>
      <c r="J8" s="91"/>
      <c r="K8" s="71"/>
      <c r="L8" s="72"/>
      <c r="M8" s="73"/>
      <c r="N8" s="71"/>
      <c r="O8" s="72"/>
      <c r="P8" s="73"/>
      <c r="Q8" s="74"/>
      <c r="R8" s="75"/>
      <c r="S8" s="76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ht="18.75" customHeight="1" thickBot="1" x14ac:dyDescent="0.3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ht="29.25" customHeight="1" thickBot="1" x14ac:dyDescent="0.3">
      <c r="A10" s="40" t="s">
        <v>154</v>
      </c>
      <c r="B10" s="41"/>
      <c r="C10" s="41"/>
      <c r="D10" s="41"/>
      <c r="E10" s="41"/>
      <c r="F10" s="41"/>
      <c r="G10" s="41"/>
      <c r="H10" s="41"/>
      <c r="I10" s="41"/>
      <c r="J10" s="41"/>
      <c r="K10" s="43"/>
      <c r="L10" s="44"/>
      <c r="M10" s="44"/>
      <c r="N10" s="44"/>
      <c r="O10" s="44"/>
      <c r="P10" s="44"/>
      <c r="Q10" s="44"/>
      <c r="R10" s="44"/>
      <c r="S10" s="45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ht="18" customHeight="1" thickBot="1" x14ac:dyDescent="0.3">
      <c r="A11" s="40" t="s">
        <v>140</v>
      </c>
      <c r="B11" s="41"/>
      <c r="C11" s="41"/>
      <c r="D11" s="41"/>
      <c r="E11" s="41"/>
      <c r="F11" s="41"/>
      <c r="G11" s="41"/>
      <c r="H11" s="41"/>
      <c r="I11" s="41"/>
      <c r="J11" s="42"/>
      <c r="K11" s="43"/>
      <c r="L11" s="44"/>
      <c r="M11" s="44"/>
      <c r="N11" s="44"/>
      <c r="O11" s="44"/>
      <c r="P11" s="44"/>
      <c r="Q11" s="44"/>
      <c r="R11" s="44"/>
      <c r="S11" s="45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ht="18" customHeight="1" thickBot="1" x14ac:dyDescent="0.3">
      <c r="A12" s="40" t="s">
        <v>142</v>
      </c>
      <c r="B12" s="41"/>
      <c r="C12" s="41"/>
      <c r="D12" s="41"/>
      <c r="E12" s="41"/>
      <c r="F12" s="41"/>
      <c r="G12" s="41"/>
      <c r="H12" s="41"/>
      <c r="I12" s="41"/>
      <c r="J12" s="42"/>
      <c r="K12" s="43"/>
      <c r="L12" s="44"/>
      <c r="M12" s="44"/>
      <c r="N12" s="44"/>
      <c r="O12" s="44"/>
      <c r="P12" s="44"/>
      <c r="Q12" s="44"/>
      <c r="R12" s="44"/>
      <c r="S12" s="45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ht="18" customHeight="1" thickBot="1" x14ac:dyDescent="0.3">
      <c r="A13" s="40" t="s">
        <v>155</v>
      </c>
      <c r="B13" s="41"/>
      <c r="C13" s="41"/>
      <c r="D13" s="41"/>
      <c r="E13" s="41"/>
      <c r="F13" s="41"/>
      <c r="G13" s="41"/>
      <c r="H13" s="41"/>
      <c r="I13" s="41"/>
      <c r="J13" s="42"/>
      <c r="K13" s="43"/>
      <c r="L13" s="44"/>
      <c r="M13" s="44"/>
      <c r="N13" s="44"/>
      <c r="O13" s="44"/>
      <c r="P13" s="44"/>
      <c r="Q13" s="44"/>
      <c r="R13" s="44"/>
      <c r="S13" s="45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ht="18" customHeight="1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ht="16.5" customHeight="1" x14ac:dyDescent="0.25">
      <c r="A15" s="56" t="s">
        <v>150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  <c r="T15" s="5"/>
      <c r="U15" s="5"/>
      <c r="V15" s="5"/>
      <c r="W15" s="5"/>
      <c r="X15" s="5"/>
      <c r="Y15" s="5"/>
      <c r="Z15" s="24"/>
      <c r="AA15" s="24"/>
      <c r="AB15" s="24"/>
      <c r="AC15" s="24"/>
    </row>
    <row r="16" spans="1:29" ht="18" customHeight="1" thickBot="1" x14ac:dyDescent="0.3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30" ht="18" customHeight="1" x14ac:dyDescent="0.25">
      <c r="A17" s="47" t="str">
        <f>'Комплект монтажный'!A60</f>
        <v>Укажите тип металлорукова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33"/>
      <c r="U17" s="33"/>
      <c r="V17" s="24"/>
      <c r="W17" s="24"/>
      <c r="X17" s="24"/>
      <c r="Y17" s="24"/>
      <c r="Z17" s="24"/>
      <c r="AA17" s="24"/>
      <c r="AB17" s="24"/>
      <c r="AC17" s="24"/>
    </row>
    <row r="18" spans="1:30" ht="18" customHeight="1" x14ac:dyDescent="0.2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2"/>
      <c r="T18" s="34"/>
      <c r="U18" s="34"/>
      <c r="V18" s="34"/>
      <c r="W18" s="34"/>
      <c r="X18" s="34"/>
      <c r="Y18" s="24"/>
      <c r="Z18" s="24"/>
      <c r="AA18" s="24"/>
      <c r="AB18" s="24"/>
      <c r="AC18" s="24"/>
    </row>
    <row r="19" spans="1:30" ht="18" customHeight="1" thickBot="1" x14ac:dyDescent="0.3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  <c r="T19" s="35"/>
      <c r="U19" s="35"/>
      <c r="V19" s="24"/>
      <c r="W19" s="24"/>
      <c r="X19" s="24"/>
      <c r="Y19" s="24"/>
      <c r="Z19" s="24"/>
      <c r="AA19" s="24"/>
      <c r="AB19" s="24"/>
      <c r="AC19" s="24"/>
    </row>
    <row r="20" spans="1:30" ht="18" customHeight="1" x14ac:dyDescent="0.25">
      <c r="A20" s="46" t="s">
        <v>151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24"/>
      <c r="U20" s="36"/>
      <c r="V20" s="24"/>
      <c r="W20" s="24"/>
      <c r="X20" s="24"/>
      <c r="Y20" s="24"/>
      <c r="Z20" s="24"/>
      <c r="AA20" s="24"/>
      <c r="AB20" s="24"/>
      <c r="AC20" s="24"/>
    </row>
    <row r="21" spans="1:30" ht="18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24"/>
      <c r="U21" s="36"/>
      <c r="V21" s="24"/>
      <c r="W21" s="24"/>
      <c r="X21" s="24"/>
      <c r="Y21" s="24"/>
      <c r="Z21" s="24"/>
      <c r="AA21" s="24"/>
      <c r="AB21" s="24"/>
      <c r="AC21" s="24"/>
    </row>
    <row r="22" spans="1:30" ht="18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30" ht="18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30" ht="18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30" ht="18" customHeight="1" x14ac:dyDescent="0.25">
      <c r="A25" s="24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24"/>
      <c r="AA25" s="24"/>
      <c r="AB25" s="24"/>
      <c r="AC25" s="24"/>
    </row>
    <row r="26" spans="1:30" ht="18" customHeight="1" x14ac:dyDescent="0.25">
      <c r="A26" s="24"/>
      <c r="B26" s="37"/>
      <c r="C26" s="37"/>
      <c r="D26" s="37"/>
      <c r="E26" s="37"/>
      <c r="F26" s="37"/>
      <c r="G26" s="37"/>
      <c r="H26" s="37"/>
      <c r="I26" s="37"/>
      <c r="J26" s="24"/>
      <c r="K26" s="24"/>
      <c r="L26" s="24"/>
      <c r="M26" s="24"/>
      <c r="N26" s="24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24"/>
      <c r="AA26" s="24"/>
      <c r="AB26" s="24"/>
      <c r="AC26" s="24"/>
    </row>
    <row r="27" spans="1:30" ht="18" customHeight="1" x14ac:dyDescent="0.25">
      <c r="A27" s="24"/>
      <c r="B27" s="37"/>
      <c r="C27" s="37"/>
      <c r="D27" s="37"/>
      <c r="E27" s="37"/>
      <c r="F27" s="37"/>
      <c r="G27" s="37"/>
      <c r="H27" s="37"/>
      <c r="I27" s="37"/>
      <c r="J27" s="24"/>
      <c r="K27" s="24"/>
      <c r="L27" s="24"/>
      <c r="M27" s="24"/>
      <c r="N27" s="24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24"/>
      <c r="AA27" s="24"/>
      <c r="AB27" s="24"/>
      <c r="AC27" s="24"/>
    </row>
    <row r="28" spans="1:30" ht="18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24"/>
      <c r="K28" s="24"/>
      <c r="L28" s="24"/>
      <c r="M28" s="24"/>
      <c r="N28" s="24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2"/>
    </row>
    <row r="29" spans="1:30" ht="18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2"/>
    </row>
    <row r="30" spans="1:30" ht="18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2"/>
    </row>
    <row r="31" spans="1:30" ht="18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2"/>
    </row>
    <row r="32" spans="1:30" ht="18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2"/>
    </row>
    <row r="33" spans="1:30" ht="18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2"/>
    </row>
    <row r="34" spans="1:30" ht="18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2"/>
    </row>
    <row r="35" spans="1:30" ht="18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2"/>
    </row>
    <row r="36" spans="1:30" ht="18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2"/>
    </row>
    <row r="37" spans="1:30" ht="18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2"/>
    </row>
    <row r="38" spans="1:30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2"/>
    </row>
    <row r="39" spans="1:30" ht="1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2"/>
    </row>
    <row r="40" spans="1:30" ht="1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2"/>
    </row>
    <row r="41" spans="1:30" ht="1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2"/>
    </row>
    <row r="42" spans="1:30" ht="1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2"/>
    </row>
    <row r="43" spans="1:30" ht="1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2"/>
    </row>
    <row r="44" spans="1:30" ht="1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2"/>
    </row>
    <row r="45" spans="1:30" ht="1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2"/>
    </row>
    <row r="46" spans="1:30" ht="1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2"/>
    </row>
    <row r="47" spans="1:30" ht="1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2"/>
    </row>
    <row r="48" spans="1:30" ht="1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2"/>
    </row>
    <row r="49" spans="1:30" ht="15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2"/>
    </row>
    <row r="50" spans="1:30" ht="1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2"/>
    </row>
    <row r="51" spans="1:30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2"/>
    </row>
    <row r="52" spans="1:30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2"/>
    </row>
    <row r="53" spans="1:30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2"/>
    </row>
    <row r="54" spans="1:30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2"/>
    </row>
    <row r="55" spans="1:30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2"/>
    </row>
    <row r="56" spans="1:30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2"/>
    </row>
    <row r="57" spans="1:30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2"/>
    </row>
    <row r="58" spans="1:30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2"/>
    </row>
    <row r="59" spans="1:30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2"/>
    </row>
    <row r="60" spans="1:30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</sheetData>
  <sheetProtection password="CC57" sheet="1" objects="1" scenarios="1"/>
  <mergeCells count="28">
    <mergeCell ref="A1:S1"/>
    <mergeCell ref="E6:G7"/>
    <mergeCell ref="E8:G8"/>
    <mergeCell ref="A10:J10"/>
    <mergeCell ref="K10:S10"/>
    <mergeCell ref="A6:A7"/>
    <mergeCell ref="B6:D7"/>
    <mergeCell ref="B8:D8"/>
    <mergeCell ref="H6:J7"/>
    <mergeCell ref="H8:J8"/>
    <mergeCell ref="K11:S11"/>
    <mergeCell ref="A12:J12"/>
    <mergeCell ref="K12:S12"/>
    <mergeCell ref="A2:S3"/>
    <mergeCell ref="A4:S5"/>
    <mergeCell ref="K6:M7"/>
    <mergeCell ref="N6:P7"/>
    <mergeCell ref="K8:M8"/>
    <mergeCell ref="N8:P8"/>
    <mergeCell ref="Q6:S7"/>
    <mergeCell ref="A9:P9"/>
    <mergeCell ref="Q8:S8"/>
    <mergeCell ref="A11:J11"/>
    <mergeCell ref="A13:J13"/>
    <mergeCell ref="K13:S13"/>
    <mergeCell ref="A20:S22"/>
    <mergeCell ref="A17:S19"/>
    <mergeCell ref="A15:S16"/>
  </mergeCells>
  <dataValidations count="1">
    <dataValidation allowBlank="1" sqref="A17 K6 Q8:Q9 E6:G8 H8 A6 Q6 A8:A15 N6 H6 B1:S1 A1:A2 A4 A20 K29:N45 O23:S45 K23:N25 A23:I45 J23:J26 J29:J45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8" r:id="rId4" name="Drop Down 80">
              <controlPr defaultSize="0" autoLine="0" autoPict="0">
                <anchor moveWithCells="1">
                  <from>
                    <xdr:col>16</xdr:col>
                    <xdr:colOff>9525</xdr:colOff>
                    <xdr:row>7</xdr:row>
                    <xdr:rowOff>19050</xdr:rowOff>
                  </from>
                  <to>
                    <xdr:col>18</xdr:col>
                    <xdr:colOff>409575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5" name="Drop Down 141">
              <controlPr defaultSize="0" autoLine="0" autoPict="0">
                <anchor moveWithCells="1">
                  <from>
                    <xdr:col>13</xdr:col>
                    <xdr:colOff>19050</xdr:colOff>
                    <xdr:row>7</xdr:row>
                    <xdr:rowOff>19050</xdr:rowOff>
                  </from>
                  <to>
                    <xdr:col>15</xdr:col>
                    <xdr:colOff>600075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" name="Drop Down 142">
              <controlPr defaultSize="0" autoLine="0" autoPict="0">
                <anchor moveWithCells="1">
                  <from>
                    <xdr:col>10</xdr:col>
                    <xdr:colOff>19050</xdr:colOff>
                    <xdr:row>7</xdr:row>
                    <xdr:rowOff>19050</xdr:rowOff>
                  </from>
                  <to>
                    <xdr:col>12</xdr:col>
                    <xdr:colOff>419100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" name="Drop Down 143">
              <controlPr defaultSize="0" autoLine="0" autoPict="0">
                <anchor moveWithCells="1">
                  <from>
                    <xdr:col>0</xdr:col>
                    <xdr:colOff>0</xdr:colOff>
                    <xdr:row>7</xdr:row>
                    <xdr:rowOff>19050</xdr:rowOff>
                  </from>
                  <to>
                    <xdr:col>0</xdr:col>
                    <xdr:colOff>1543050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8" name="Drop Down 144">
              <controlPr defaultSize="0" autoLine="0" autoPict="0">
                <anchor moveWithCells="1">
                  <from>
                    <xdr:col>1</xdr:col>
                    <xdr:colOff>9525</xdr:colOff>
                    <xdr:row>7</xdr:row>
                    <xdr:rowOff>19050</xdr:rowOff>
                  </from>
                  <to>
                    <xdr:col>3</xdr:col>
                    <xdr:colOff>457200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9" name="Drop Down 145">
              <controlPr defaultSize="0" autoLine="0" autoPict="0">
                <anchor moveWithCells="1">
                  <from>
                    <xdr:col>4</xdr:col>
                    <xdr:colOff>19050</xdr:colOff>
                    <xdr:row>7</xdr:row>
                    <xdr:rowOff>19050</xdr:rowOff>
                  </from>
                  <to>
                    <xdr:col>6</xdr:col>
                    <xdr:colOff>504825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0" name="Drop Down 146">
              <controlPr defaultSize="0" autoLine="0" autoPict="0">
                <anchor moveWithCells="1">
                  <from>
                    <xdr:col>7</xdr:col>
                    <xdr:colOff>19050</xdr:colOff>
                    <xdr:row>7</xdr:row>
                    <xdr:rowOff>19050</xdr:rowOff>
                  </from>
                  <to>
                    <xdr:col>9</xdr:col>
                    <xdr:colOff>571500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C150"/>
  <sheetViews>
    <sheetView topLeftCell="A18" workbookViewId="0">
      <selection activeCell="P42" sqref="P42"/>
    </sheetView>
  </sheetViews>
  <sheetFormatPr defaultRowHeight="15" x14ac:dyDescent="0.25"/>
  <cols>
    <col min="6" max="6" width="13.42578125" customWidth="1"/>
    <col min="13" max="13" width="10.140625" customWidth="1"/>
    <col min="23" max="23" width="8.85546875" customWidth="1"/>
  </cols>
  <sheetData>
    <row r="1" spans="1:23" ht="30" customHeight="1" thickBot="1" x14ac:dyDescent="0.3">
      <c r="A1" s="154" t="s">
        <v>55</v>
      </c>
      <c r="B1" s="155"/>
      <c r="C1" s="228"/>
      <c r="D1" s="154" t="s">
        <v>56</v>
      </c>
      <c r="E1" s="155"/>
      <c r="F1" s="156"/>
      <c r="G1" s="232" t="s">
        <v>61</v>
      </c>
      <c r="H1" s="233"/>
      <c r="I1" s="234"/>
      <c r="J1" s="166" t="s">
        <v>70</v>
      </c>
      <c r="K1" s="167"/>
      <c r="L1" s="167"/>
      <c r="M1" s="168"/>
      <c r="N1" s="154" t="s">
        <v>46</v>
      </c>
      <c r="O1" s="155"/>
      <c r="P1" s="156"/>
      <c r="R1" s="166" t="s">
        <v>87</v>
      </c>
      <c r="S1" s="167"/>
      <c r="T1" s="168"/>
    </row>
    <row r="2" spans="1:23" ht="22.5" customHeight="1" thickBot="1" x14ac:dyDescent="0.3">
      <c r="A2" s="222" t="s">
        <v>59</v>
      </c>
      <c r="B2" s="223"/>
      <c r="C2" s="224"/>
      <c r="D2" s="222" t="s">
        <v>57</v>
      </c>
      <c r="E2" s="223"/>
      <c r="F2" s="224"/>
      <c r="G2" s="222" t="s">
        <v>62</v>
      </c>
      <c r="H2" s="223"/>
      <c r="I2" s="224"/>
      <c r="J2" s="216" t="str">
        <f>IF(D17=3,"","внешняя")</f>
        <v>внешняя</v>
      </c>
      <c r="K2" s="217"/>
      <c r="L2" s="217"/>
      <c r="M2" s="218"/>
      <c r="N2" s="172" t="str">
        <f>IF(D17=3,"","М (метрическая)")</f>
        <v>М (метрическая)</v>
      </c>
      <c r="O2" s="173"/>
      <c r="P2" s="174"/>
      <c r="R2" s="151" t="s">
        <v>88</v>
      </c>
      <c r="S2" s="152"/>
      <c r="T2" s="153"/>
      <c r="U2" s="30" t="s">
        <v>108</v>
      </c>
      <c r="V2" s="30"/>
      <c r="W2" s="30"/>
    </row>
    <row r="3" spans="1:23" ht="22.5" customHeight="1" thickBot="1" x14ac:dyDescent="0.3">
      <c r="A3" s="235" t="s">
        <v>60</v>
      </c>
      <c r="B3" s="236"/>
      <c r="C3" s="237"/>
      <c r="D3" s="235" t="s">
        <v>58</v>
      </c>
      <c r="E3" s="236"/>
      <c r="F3" s="237"/>
      <c r="G3" s="222" t="s">
        <v>63</v>
      </c>
      <c r="H3" s="223"/>
      <c r="I3" s="224"/>
      <c r="J3" s="219" t="str">
        <f>IF(D17=3,"","внутренняя")</f>
        <v>внутренняя</v>
      </c>
      <c r="K3" s="220"/>
      <c r="L3" s="220"/>
      <c r="M3" s="221"/>
      <c r="N3" s="175" t="str">
        <f>IF(D17=3,"","G (трубная)")</f>
        <v>G (трубная)</v>
      </c>
      <c r="O3" s="176"/>
      <c r="P3" s="177"/>
      <c r="R3" s="151" t="s">
        <v>89</v>
      </c>
      <c r="S3" s="152"/>
      <c r="T3" s="153"/>
      <c r="U3" s="30" t="s">
        <v>109</v>
      </c>
      <c r="V3" s="30"/>
      <c r="W3" s="30"/>
    </row>
    <row r="4" spans="1:23" ht="22.5" customHeight="1" thickBot="1" x14ac:dyDescent="0.3">
      <c r="A4" s="225" t="s">
        <v>1</v>
      </c>
      <c r="B4" s="226"/>
      <c r="C4" s="227"/>
      <c r="D4" s="235" t="s">
        <v>73</v>
      </c>
      <c r="E4" s="236"/>
      <c r="F4" s="237"/>
      <c r="G4" s="222" t="s">
        <v>64</v>
      </c>
      <c r="H4" s="223"/>
      <c r="I4" s="224"/>
      <c r="J4" s="229" t="s">
        <v>1</v>
      </c>
      <c r="K4" s="230"/>
      <c r="L4" s="230"/>
      <c r="M4" s="231"/>
      <c r="N4" s="175" t="str">
        <f>IF(D17=3,"","R, K (коническая)")</f>
        <v>R, K (коническая)</v>
      </c>
      <c r="O4" s="176"/>
      <c r="P4" s="177"/>
      <c r="R4" s="151" t="s">
        <v>90</v>
      </c>
      <c r="S4" s="152"/>
      <c r="T4" s="153"/>
      <c r="U4" s="30" t="s">
        <v>110</v>
      </c>
      <c r="V4" s="30"/>
      <c r="W4" s="30"/>
    </row>
    <row r="5" spans="1:23" ht="22.5" customHeight="1" thickBot="1" x14ac:dyDescent="0.3">
      <c r="A5" s="6"/>
      <c r="B5" s="6"/>
      <c r="C5" s="6"/>
      <c r="D5" s="225" t="s">
        <v>1</v>
      </c>
      <c r="E5" s="226"/>
      <c r="F5" s="227"/>
      <c r="G5" s="222" t="str">
        <f>IF(OR(A17=2,AND(A17=1,D17=1)),"","в шкаф с сальником")</f>
        <v>в шкаф с сальником</v>
      </c>
      <c r="H5" s="223"/>
      <c r="I5" s="238"/>
      <c r="J5" s="4"/>
      <c r="K5" s="4"/>
      <c r="L5" s="4"/>
      <c r="M5" s="4"/>
      <c r="N5" s="239" t="str">
        <f>IF(D17=3,"","Другая")</f>
        <v>Другая</v>
      </c>
      <c r="O5" s="240"/>
      <c r="P5" s="241"/>
      <c r="R5" s="151" t="s">
        <v>91</v>
      </c>
      <c r="S5" s="152"/>
      <c r="T5" s="153"/>
      <c r="U5" s="30" t="s">
        <v>111</v>
      </c>
      <c r="V5" s="30"/>
      <c r="W5" s="30"/>
    </row>
    <row r="6" spans="1:23" ht="22.5" customHeight="1" thickBot="1" x14ac:dyDescent="0.3">
      <c r="A6" s="6"/>
      <c r="B6" s="6"/>
      <c r="C6" s="6"/>
      <c r="D6" s="6"/>
      <c r="E6" s="6"/>
      <c r="F6" s="6"/>
      <c r="G6" s="222" t="s">
        <v>73</v>
      </c>
      <c r="H6" s="223"/>
      <c r="I6" s="238"/>
      <c r="J6" s="4"/>
      <c r="K6" s="4"/>
      <c r="L6" s="4"/>
      <c r="M6" s="4"/>
      <c r="N6" s="71" t="s">
        <v>1</v>
      </c>
      <c r="O6" s="72"/>
      <c r="P6" s="73"/>
      <c r="R6" s="151" t="s">
        <v>92</v>
      </c>
      <c r="S6" s="152"/>
      <c r="T6" s="153"/>
      <c r="U6" s="30" t="s">
        <v>112</v>
      </c>
      <c r="V6" s="30"/>
      <c r="W6" s="30"/>
    </row>
    <row r="7" spans="1:23" ht="22.5" customHeight="1" thickBot="1" x14ac:dyDescent="0.3">
      <c r="A7" s="6"/>
      <c r="B7" s="6"/>
      <c r="C7" s="6"/>
      <c r="D7" s="6"/>
      <c r="E7" s="6"/>
      <c r="F7" s="6"/>
      <c r="G7" s="225" t="s">
        <v>1</v>
      </c>
      <c r="H7" s="226"/>
      <c r="I7" s="249"/>
      <c r="J7" s="4"/>
      <c r="K7" s="4"/>
      <c r="L7" s="4"/>
      <c r="M7" s="4"/>
      <c r="N7" s="4"/>
      <c r="O7" s="4"/>
      <c r="R7" s="151" t="s">
        <v>93</v>
      </c>
      <c r="S7" s="152"/>
      <c r="T7" s="153"/>
      <c r="U7" s="30" t="s">
        <v>113</v>
      </c>
      <c r="V7" s="30"/>
      <c r="W7" s="30"/>
    </row>
    <row r="8" spans="1:23" ht="22.5" customHeight="1" thickBot="1" x14ac:dyDescent="0.3">
      <c r="J8" s="6"/>
      <c r="K8" s="6"/>
      <c r="L8" s="6"/>
      <c r="M8" s="6"/>
      <c r="N8" s="6"/>
      <c r="R8" s="151" t="s">
        <v>94</v>
      </c>
      <c r="S8" s="152"/>
      <c r="T8" s="153"/>
      <c r="U8" s="30" t="s">
        <v>114</v>
      </c>
      <c r="V8" s="30"/>
      <c r="W8" s="30"/>
    </row>
    <row r="9" spans="1:23" ht="15" customHeight="1" thickBot="1" x14ac:dyDescent="0.3">
      <c r="J9" s="6"/>
      <c r="K9" s="1"/>
      <c r="L9" s="1"/>
      <c r="M9" s="1"/>
      <c r="N9" s="1"/>
      <c r="R9" s="151" t="s">
        <v>95</v>
      </c>
      <c r="S9" s="152"/>
      <c r="T9" s="153"/>
      <c r="U9" s="30" t="s">
        <v>115</v>
      </c>
      <c r="V9" s="30"/>
      <c r="W9" s="30"/>
    </row>
    <row r="10" spans="1:23" ht="15" customHeight="1" thickBot="1" x14ac:dyDescent="0.3">
      <c r="J10" s="4"/>
      <c r="K10" s="4"/>
      <c r="L10" s="4"/>
      <c r="M10" s="4"/>
      <c r="N10" s="4"/>
      <c r="R10" s="151" t="s">
        <v>96</v>
      </c>
      <c r="S10" s="152"/>
      <c r="T10" s="153"/>
      <c r="U10" s="30" t="s">
        <v>116</v>
      </c>
      <c r="V10" s="30"/>
      <c r="W10" s="30"/>
    </row>
    <row r="11" spans="1:23" ht="15" customHeight="1" thickBot="1" x14ac:dyDescent="0.3">
      <c r="J11" s="4"/>
      <c r="K11" s="4"/>
      <c r="L11" s="4"/>
      <c r="M11" s="39"/>
      <c r="N11" s="4"/>
      <c r="R11" s="151" t="s">
        <v>97</v>
      </c>
      <c r="S11" s="152"/>
      <c r="T11" s="153"/>
      <c r="U11" s="30" t="s">
        <v>117</v>
      </c>
      <c r="V11" s="30"/>
      <c r="W11" s="30"/>
    </row>
    <row r="12" spans="1:23" ht="15" customHeight="1" thickBot="1" x14ac:dyDescent="0.3">
      <c r="J12" s="4"/>
      <c r="K12" s="4"/>
      <c r="L12" s="4"/>
      <c r="M12" s="4" t="str">
        <f>IF(OR(NOT(D17=3),AND(D17=3,A17=1,G17=4)),"Сальник из комплекта прибора","")</f>
        <v>Сальник из комплекта прибора</v>
      </c>
      <c r="N12" s="4"/>
      <c r="R12" s="151" t="s">
        <v>98</v>
      </c>
      <c r="S12" s="152"/>
      <c r="T12" s="153"/>
      <c r="U12" s="30" t="s">
        <v>118</v>
      </c>
      <c r="V12" s="30"/>
      <c r="W12" s="30"/>
    </row>
    <row r="13" spans="1:23" ht="15" customHeight="1" thickBot="1" x14ac:dyDescent="0.3">
      <c r="J13" s="4"/>
      <c r="K13" s="4"/>
      <c r="L13" s="4"/>
      <c r="M13" s="4"/>
      <c r="N13" s="4"/>
      <c r="R13" s="151" t="s">
        <v>99</v>
      </c>
      <c r="S13" s="152"/>
      <c r="T13" s="153"/>
      <c r="U13" s="30" t="s">
        <v>119</v>
      </c>
      <c r="V13" s="30"/>
      <c r="W13" s="30"/>
    </row>
    <row r="14" spans="1:23" ht="15.75" thickBo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R14" s="151" t="s">
        <v>1</v>
      </c>
      <c r="S14" s="152"/>
      <c r="T14" s="153"/>
      <c r="U14" s="30" t="s">
        <v>120</v>
      </c>
      <c r="V14" s="30" t="s">
        <v>121</v>
      </c>
      <c r="W14" s="30" t="s">
        <v>122</v>
      </c>
    </row>
    <row r="15" spans="1:23" ht="15" customHeight="1" x14ac:dyDescent="0.25">
      <c r="A15" s="106" t="s">
        <v>65</v>
      </c>
      <c r="B15" s="120"/>
      <c r="C15" s="107"/>
      <c r="D15" s="106" t="s">
        <v>67</v>
      </c>
      <c r="E15" s="120"/>
      <c r="F15" s="107"/>
      <c r="G15" s="106" t="s">
        <v>69</v>
      </c>
      <c r="H15" s="120"/>
      <c r="I15" s="107"/>
      <c r="J15" s="106" t="s">
        <v>71</v>
      </c>
      <c r="K15" s="120"/>
      <c r="L15" s="107"/>
      <c r="M15" s="4"/>
      <c r="N15" s="4"/>
    </row>
    <row r="16" spans="1:23" ht="15.75" thickBot="1" x14ac:dyDescent="0.3">
      <c r="A16" s="108"/>
      <c r="B16" s="121"/>
      <c r="C16" s="109"/>
      <c r="D16" s="108"/>
      <c r="E16" s="121"/>
      <c r="F16" s="109"/>
      <c r="G16" s="108"/>
      <c r="H16" s="121"/>
      <c r="I16" s="109"/>
      <c r="J16" s="108"/>
      <c r="K16" s="121"/>
      <c r="L16" s="109"/>
      <c r="M16" s="4"/>
      <c r="N16" s="4"/>
    </row>
    <row r="17" spans="1:29" ht="15.75" thickBot="1" x14ac:dyDescent="0.3">
      <c r="A17" s="122">
        <v>3</v>
      </c>
      <c r="B17" s="123"/>
      <c r="C17" s="124"/>
      <c r="D17" s="122">
        <v>4</v>
      </c>
      <c r="E17" s="123"/>
      <c r="F17" s="124"/>
      <c r="G17" s="122">
        <v>6</v>
      </c>
      <c r="H17" s="123"/>
      <c r="I17" s="124"/>
      <c r="J17" s="122">
        <v>3</v>
      </c>
      <c r="K17" s="123"/>
      <c r="L17" s="124"/>
      <c r="M17" s="4"/>
      <c r="N17" s="4"/>
    </row>
    <row r="18" spans="1:29" ht="15.75" thickBo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9" x14ac:dyDescent="0.25">
      <c r="A19" s="106" t="s">
        <v>66</v>
      </c>
      <c r="B19" s="120"/>
      <c r="C19" s="107"/>
      <c r="D19" s="106" t="s">
        <v>68</v>
      </c>
      <c r="E19" s="120"/>
      <c r="F19" s="107"/>
      <c r="G19" s="106" t="s">
        <v>152</v>
      </c>
      <c r="H19" s="120"/>
      <c r="I19" s="107"/>
      <c r="J19" s="106" t="s">
        <v>72</v>
      </c>
      <c r="K19" s="120"/>
      <c r="L19" s="107"/>
      <c r="M19" s="106" t="s">
        <v>74</v>
      </c>
      <c r="N19" s="120"/>
      <c r="O19" s="107"/>
      <c r="R19" s="106" t="s">
        <v>106</v>
      </c>
      <c r="S19" s="120"/>
      <c r="T19" s="107"/>
      <c r="U19" s="106" t="s">
        <v>107</v>
      </c>
      <c r="V19" s="120"/>
      <c r="W19" s="107"/>
    </row>
    <row r="20" spans="1:29" ht="15.75" thickBot="1" x14ac:dyDescent="0.3">
      <c r="A20" s="108"/>
      <c r="B20" s="121"/>
      <c r="C20" s="109"/>
      <c r="D20" s="108"/>
      <c r="E20" s="121"/>
      <c r="F20" s="109"/>
      <c r="G20" s="108"/>
      <c r="H20" s="121"/>
      <c r="I20" s="109"/>
      <c r="J20" s="108"/>
      <c r="K20" s="121"/>
      <c r="L20" s="109"/>
      <c r="M20" s="108"/>
      <c r="N20" s="121"/>
      <c r="O20" s="109"/>
      <c r="R20" s="108"/>
      <c r="S20" s="121"/>
      <c r="T20" s="109"/>
      <c r="U20" s="108"/>
      <c r="V20" s="121"/>
      <c r="W20" s="109"/>
    </row>
    <row r="21" spans="1:29" ht="15.75" thickBot="1" x14ac:dyDescent="0.3">
      <c r="A21" s="125" t="str">
        <f>IF(A17=1,A17,IF(A17=2,A17,IF(A17=3,"-")))</f>
        <v>-</v>
      </c>
      <c r="B21" s="126"/>
      <c r="C21" s="127"/>
      <c r="D21" s="125" t="str">
        <f>IF(AND(A17=1,D17=1),1,IF(AND(A17=1,D17=2),2,IF(AND(A17=2,D17=1),3,IF(AND(A17=2,D17=2),4,IF(D17=3,0,"-")))))</f>
        <v>-</v>
      </c>
      <c r="E21" s="126"/>
      <c r="F21" s="127"/>
      <c r="G21" s="125" t="str">
        <f>IF(AND(A17=1,G17=1),1,IF(AND(A17=1,G17=2),2,IF(AND(A17=1,G17=3),6,IF(AND(A17=1,G17=4),7,IF(AND(A17=2,G17=1),3,IF(AND(A17=2,G17=2),4,IF(AND(A17=2,G17=3),5,IF(AND(A17=2,G17=4),"",IF(G17=5,0,"-")))))))))</f>
        <v>-</v>
      </c>
      <c r="H21" s="126"/>
      <c r="I21" s="127"/>
      <c r="J21" s="125" t="str">
        <f>IF(J17=1,1,IF(J17=2,2,IF(J17=3,"")))</f>
        <v/>
      </c>
      <c r="K21" s="126"/>
      <c r="L21" s="127"/>
      <c r="M21" s="125">
        <v>5</v>
      </c>
      <c r="N21" s="126"/>
      <c r="O21" s="127"/>
      <c r="R21" s="143" t="str">
        <f>CONCATENATE("КМ",IF(A17=3,"","-"),IF(A17=3,"",A21),IF(D17=4,"",D21),IF(G17=6,"",G21))</f>
        <v>КМ</v>
      </c>
      <c r="S21" s="144"/>
      <c r="T21" s="145"/>
      <c r="U21" s="143" t="str">
        <f>IF(R21=U2,R2,IF(R21=U3,R3,IF(R21=U4,R4,IF(R21=U5,R5,IF(R21=U6,R6,IF(R21=U7,R7,IF(R21=U8,R8,IF(R21=U9,R9,IF(R21=U10,R10,IF(R21=U11,R11,IF(R21=U12,R12,IF(R21=U13,R13,""))))))))))))</f>
        <v/>
      </c>
      <c r="V21" s="144"/>
      <c r="W21" s="145"/>
    </row>
    <row r="22" spans="1:29" ht="15.75" thickBo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S22" s="4"/>
      <c r="T22" s="3"/>
    </row>
    <row r="23" spans="1:29" ht="15.75" thickBot="1" x14ac:dyDescent="0.3">
      <c r="A23" s="106" t="s">
        <v>129</v>
      </c>
      <c r="B23" s="120"/>
      <c r="C23" s="107"/>
      <c r="D23" s="4"/>
      <c r="E23" s="4"/>
      <c r="F23" s="4"/>
      <c r="G23" s="106" t="s">
        <v>55</v>
      </c>
      <c r="H23" s="120"/>
      <c r="I23" s="107"/>
      <c r="J23" s="106" t="s">
        <v>141</v>
      </c>
      <c r="K23" s="120"/>
      <c r="L23" s="107"/>
      <c r="M23" s="106" t="s">
        <v>145</v>
      </c>
      <c r="N23" s="120"/>
      <c r="O23" s="107"/>
      <c r="R23" s="128" t="s">
        <v>133</v>
      </c>
      <c r="S23" s="129"/>
      <c r="T23" s="129"/>
      <c r="U23" s="129"/>
      <c r="V23" s="129"/>
      <c r="W23" s="130"/>
    </row>
    <row r="24" spans="1:29" ht="15.75" thickBot="1" x14ac:dyDescent="0.3">
      <c r="A24" s="108"/>
      <c r="B24" s="121"/>
      <c r="C24" s="109"/>
      <c r="D24" s="4"/>
      <c r="E24" s="4"/>
      <c r="F24" s="4"/>
      <c r="G24" s="108"/>
      <c r="H24" s="121"/>
      <c r="I24" s="109"/>
      <c r="J24" s="108"/>
      <c r="K24" s="121"/>
      <c r="L24" s="109"/>
      <c r="M24" s="108"/>
      <c r="N24" s="121"/>
      <c r="O24" s="109"/>
      <c r="R24" s="131">
        <f>'Опросный лист'!K10</f>
        <v>0</v>
      </c>
      <c r="S24" s="132"/>
      <c r="T24" s="132"/>
      <c r="U24" s="132"/>
      <c r="V24" s="132"/>
      <c r="W24" s="133"/>
    </row>
    <row r="25" spans="1:29" ht="15.75" thickBot="1" x14ac:dyDescent="0.3">
      <c r="A25" s="122">
        <v>11</v>
      </c>
      <c r="B25" s="123"/>
      <c r="C25" s="124"/>
      <c r="D25" s="4"/>
      <c r="E25" s="4"/>
      <c r="F25" s="4"/>
      <c r="G25" s="125">
        <f>'Опросный лист'!K11</f>
        <v>0</v>
      </c>
      <c r="H25" s="126"/>
      <c r="I25" s="127"/>
      <c r="J25" s="125">
        <f>'Опросный лист'!K12</f>
        <v>0</v>
      </c>
      <c r="K25" s="126"/>
      <c r="L25" s="127"/>
      <c r="M25" s="125">
        <f>'Опросный лист'!K13</f>
        <v>0</v>
      </c>
      <c r="N25" s="126"/>
      <c r="O25" s="127"/>
      <c r="R25" s="134"/>
      <c r="S25" s="135"/>
      <c r="T25" s="135"/>
      <c r="U25" s="135"/>
      <c r="V25" s="135"/>
      <c r="W25" s="136"/>
    </row>
    <row r="26" spans="1:29" ht="15.75" thickBo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S26" s="4"/>
      <c r="T26" s="3"/>
    </row>
    <row r="27" spans="1:29" x14ac:dyDescent="0.25">
      <c r="A27" s="106" t="s">
        <v>127</v>
      </c>
      <c r="B27" s="120"/>
      <c r="C27" s="107"/>
      <c r="D27" s="106" t="s">
        <v>146</v>
      </c>
      <c r="E27" s="120"/>
      <c r="F27" s="107"/>
      <c r="G27" s="106" t="s">
        <v>148</v>
      </c>
      <c r="H27" s="120"/>
      <c r="I27" s="107"/>
      <c r="J27" s="4"/>
      <c r="K27" s="4"/>
      <c r="L27" s="4"/>
      <c r="M27" s="4"/>
      <c r="N27" s="4"/>
      <c r="S27" s="4"/>
      <c r="T27" s="3"/>
    </row>
    <row r="28" spans="1:29" ht="15.75" thickBot="1" x14ac:dyDescent="0.3">
      <c r="A28" s="108"/>
      <c r="B28" s="121"/>
      <c r="C28" s="109"/>
      <c r="D28" s="108"/>
      <c r="E28" s="121"/>
      <c r="F28" s="109"/>
      <c r="G28" s="108"/>
      <c r="H28" s="121"/>
      <c r="I28" s="109"/>
      <c r="J28" s="4"/>
      <c r="K28" s="4"/>
      <c r="L28" s="4"/>
      <c r="M28" s="4"/>
      <c r="N28" s="4"/>
      <c r="S28" s="4"/>
      <c r="T28" s="3"/>
    </row>
    <row r="29" spans="1:29" ht="15.75" thickBot="1" x14ac:dyDescent="0.3">
      <c r="A29" s="125" t="str">
        <f>IF(A25=1,A35,IF(A25=2,A36,IF(A25=3,A37,IF(A25=4,A38,IF(A25=5,A39,IF(A25=6,A40,IF(A25=7,A41,IF(A25=8,A42,IF(A25=9,A43,IF(A25=10,A44,IF(A25=11,"")))))))))))</f>
        <v/>
      </c>
      <c r="B29" s="126"/>
      <c r="C29" s="127"/>
      <c r="D29" s="125">
        <f>IF(A25=1,0,IF(A25=2,K36,IF(A25=3,K37,IF(A25=4,K38,IF(A25=5,K39,IF(A25=6,K40,IF(A25=7,K41,IF(A25=8,K42,IF(A25=9,K43,IF(A25=10,K44,IF(A25=11,0)))))))))))</f>
        <v>0</v>
      </c>
      <c r="E29" s="126"/>
      <c r="F29" s="127"/>
      <c r="G29" s="38">
        <f>IF(A25=1,0,IF(A25=2,F36,IF(A25=3,F37,IF(A25=4,F38,IF(A25=5,F39,IF(A25=6,F40,IF(A25=7,F41,IF(A25=8,F42,IF(A25=9,F43,IF(A25=10,F44,IF(A25=11,0)))))))))))</f>
        <v>0</v>
      </c>
      <c r="H29" s="247" t="b">
        <f>IF(A21=1,G29+4,IF(A21=2,G29))</f>
        <v>0</v>
      </c>
      <c r="I29" s="248"/>
      <c r="J29" s="4"/>
      <c r="K29" s="4"/>
      <c r="L29" s="4"/>
      <c r="M29" s="4"/>
      <c r="N29" s="4"/>
      <c r="S29" s="4"/>
      <c r="T29" s="3"/>
    </row>
    <row r="30" spans="1:29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S30" s="4"/>
      <c r="T30" s="3"/>
      <c r="U30" s="114" t="s">
        <v>46</v>
      </c>
      <c r="V30" s="114" t="s">
        <v>130</v>
      </c>
      <c r="W30" s="106" t="s">
        <v>131</v>
      </c>
      <c r="X30" s="107"/>
      <c r="Y30" s="106" t="s">
        <v>134</v>
      </c>
      <c r="Z30" s="107"/>
      <c r="AA30" s="106"/>
    </row>
    <row r="31" spans="1:29" ht="15.75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  <c r="U31" s="115"/>
      <c r="V31" s="115"/>
      <c r="W31" s="108"/>
      <c r="X31" s="109"/>
      <c r="Y31" s="108"/>
      <c r="Z31" s="109"/>
      <c r="AA31" s="108"/>
      <c r="AB31" s="3"/>
      <c r="AC31" s="3"/>
    </row>
    <row r="32" spans="1:29" ht="18" customHeight="1" x14ac:dyDescent="0.25">
      <c r="A32" s="209" t="s">
        <v>76</v>
      </c>
      <c r="B32" s="179"/>
      <c r="C32" s="179"/>
      <c r="D32" s="209" t="s">
        <v>2</v>
      </c>
      <c r="E32" s="179"/>
      <c r="F32" s="179"/>
      <c r="G32" s="180"/>
      <c r="H32" s="94" t="s">
        <v>75</v>
      </c>
      <c r="I32" s="95"/>
      <c r="J32" s="96"/>
      <c r="K32" s="178" t="s">
        <v>77</v>
      </c>
      <c r="L32" s="179"/>
      <c r="M32" s="180"/>
      <c r="U32" s="20" t="str">
        <f>IF(D17=3,"",IF(M21=1,C65,IF(M21=2,C84,IF(M21=3,C95,IF(OR(M21=4,M21=5),"")))))</f>
        <v/>
      </c>
      <c r="V32" s="206">
        <v>18</v>
      </c>
      <c r="W32" s="137" t="str">
        <f>IF(V32=1,U32,IF(V32=2,U33,IF(V32=3,U34,IF(V32=4,U35,IF(V32=5,U36,IF(V32=6,U37,IF(V32=7,U38,IF(V32=8,U39,IF(V32=9,U40,IF(V32=10,U41,IF(V32=11,U42,IF(V32=12,U43,IF(V32=13,U44,IF(V32=14,U45,IF(V32=15,U46,IF(V32=16,U47,IF(V32=17,U48,IF(V32=18,""))))))))))))))))))</f>
        <v/>
      </c>
      <c r="X32" s="138"/>
      <c r="Y32" s="110" t="str">
        <f>IF(M21=4,R24,W32)</f>
        <v/>
      </c>
      <c r="Z32" s="111"/>
      <c r="AB32" s="3"/>
      <c r="AC32" s="3"/>
    </row>
    <row r="33" spans="1:29" ht="18" customHeight="1" x14ac:dyDescent="0.25">
      <c r="A33" s="210"/>
      <c r="B33" s="182"/>
      <c r="C33" s="182"/>
      <c r="D33" s="210"/>
      <c r="E33" s="182"/>
      <c r="F33" s="182"/>
      <c r="G33" s="183"/>
      <c r="H33" s="157"/>
      <c r="I33" s="158"/>
      <c r="J33" s="159"/>
      <c r="K33" s="181"/>
      <c r="L33" s="182"/>
      <c r="M33" s="183"/>
      <c r="U33" s="21" t="str">
        <f>IF(D17=3,"",IF(M21=1,C66,IF(M21=2,C85,IF(M21=3,C96,IF(OR(M21=4,M21=5),"")))))</f>
        <v/>
      </c>
      <c r="V33" s="207"/>
      <c r="W33" s="139"/>
      <c r="X33" s="140"/>
      <c r="Y33" s="112"/>
      <c r="Z33" s="113"/>
      <c r="AB33" s="3"/>
      <c r="AC33" s="3"/>
    </row>
    <row r="34" spans="1:29" ht="18" customHeight="1" thickBot="1" x14ac:dyDescent="0.3">
      <c r="A34" s="211"/>
      <c r="B34" s="185"/>
      <c r="C34" s="185"/>
      <c r="D34" s="211"/>
      <c r="E34" s="185"/>
      <c r="F34" s="185"/>
      <c r="G34" s="186"/>
      <c r="H34" s="160"/>
      <c r="I34" s="161"/>
      <c r="J34" s="162"/>
      <c r="K34" s="184"/>
      <c r="L34" s="185"/>
      <c r="M34" s="186"/>
      <c r="U34" s="21" t="str">
        <f>IF(D17=3,"",IF(M21=1,C67,IF(M21=2,C86,IF(M21=3,C97,IF(OR(M21=4,M21=5),"")))))</f>
        <v/>
      </c>
      <c r="V34" s="207"/>
      <c r="W34" s="139"/>
      <c r="X34" s="140"/>
      <c r="Y34" s="112"/>
      <c r="Z34" s="113"/>
      <c r="AB34" s="3"/>
      <c r="AC34" s="3"/>
    </row>
    <row r="35" spans="1:29" ht="31.5" customHeight="1" x14ac:dyDescent="0.25">
      <c r="A35" s="151">
        <v>0</v>
      </c>
      <c r="B35" s="152"/>
      <c r="C35" s="245"/>
      <c r="D35" s="149" t="s">
        <v>1</v>
      </c>
      <c r="E35" s="150"/>
      <c r="F35" s="150"/>
      <c r="G35" s="150"/>
      <c r="H35" s="163" t="str">
        <f>IF(OR(NOT(D17=3),AND(D17=3,A17=1,G17=4)),"Сальник из комплекта прибора","")</f>
        <v>Сальник из комплекта прибора</v>
      </c>
      <c r="I35" s="164"/>
      <c r="J35" s="165"/>
      <c r="K35" s="151"/>
      <c r="L35" s="152"/>
      <c r="M35" s="153"/>
      <c r="O35" s="93"/>
      <c r="P35" s="93"/>
      <c r="Q35" s="93"/>
      <c r="R35" s="93"/>
      <c r="U35" s="21" t="str">
        <f>IF(D17=3,"",IF(M21=1,C68,IF(M21=2,C87,IF(M21=3,C98,IF(OR(M21=4,M21=5),"")))))</f>
        <v/>
      </c>
      <c r="V35" s="207"/>
      <c r="W35" s="139"/>
      <c r="X35" s="140"/>
      <c r="Y35" s="112"/>
      <c r="Z35" s="113"/>
      <c r="AB35" s="3"/>
      <c r="AC35" s="3"/>
    </row>
    <row r="36" spans="1:29" ht="22.5" customHeight="1" x14ac:dyDescent="0.25">
      <c r="A36" s="116">
        <v>8</v>
      </c>
      <c r="B36" s="117"/>
      <c r="C36" s="171"/>
      <c r="D36" s="116">
        <v>5</v>
      </c>
      <c r="E36" s="187"/>
      <c r="F36" s="116">
        <v>8</v>
      </c>
      <c r="G36" s="187"/>
      <c r="H36" s="252" t="str">
        <f>IF(AND(NOT(D17=1),OR(NOT(D17=3),AND(D17=3,A17=1,G17=4))),CONCATENATE(D36,"-",F36),"")</f>
        <v>5-8</v>
      </c>
      <c r="I36" s="253"/>
      <c r="J36" s="254"/>
      <c r="K36" s="116" t="s">
        <v>78</v>
      </c>
      <c r="L36" s="117"/>
      <c r="M36" s="118"/>
      <c r="O36" s="119"/>
      <c r="P36" s="119"/>
      <c r="Q36" s="119"/>
      <c r="R36" s="119"/>
      <c r="U36" s="21" t="str">
        <f>IF(D17=3,"",IF(M21=1,C69,IF(M21=2,C88,IF(M21=3,C99,IF(OR(M21=4,M21=5),"")))))</f>
        <v/>
      </c>
      <c r="V36" s="207"/>
      <c r="W36" s="139"/>
      <c r="X36" s="140"/>
      <c r="Y36" s="112"/>
      <c r="Z36" s="113"/>
      <c r="AB36" s="3"/>
      <c r="AC36" s="3"/>
    </row>
    <row r="37" spans="1:29" ht="30.75" customHeight="1" x14ac:dyDescent="0.25">
      <c r="A37" s="116">
        <v>10</v>
      </c>
      <c r="B37" s="117"/>
      <c r="C37" s="171"/>
      <c r="D37" s="116">
        <v>7</v>
      </c>
      <c r="E37" s="171"/>
      <c r="F37" s="116">
        <v>10</v>
      </c>
      <c r="G37" s="187"/>
      <c r="H37" s="146" t="str">
        <f>IF(AND(NOT(D17=1),OR(NOT(D17=3),AND(D17=3,A17=1,G17=4))),CONCATENATE(D37,"-",F37),"")</f>
        <v>7-10</v>
      </c>
      <c r="I37" s="147"/>
      <c r="J37" s="148"/>
      <c r="K37" s="116" t="s">
        <v>79</v>
      </c>
      <c r="L37" s="117"/>
      <c r="M37" s="118"/>
      <c r="O37" s="119"/>
      <c r="P37" s="119"/>
      <c r="Q37" s="119"/>
      <c r="R37" s="119"/>
      <c r="U37" s="21" t="str">
        <f>IF(D17=3,"",IF(M21=1,C70,IF(M21=2,C89,IF(M21=3,C100,IF(OR(M21=4,M21=5),"")))))</f>
        <v/>
      </c>
      <c r="V37" s="207"/>
      <c r="W37" s="139"/>
      <c r="X37" s="140"/>
      <c r="Y37" s="112"/>
      <c r="Z37" s="113"/>
      <c r="AB37" s="3"/>
      <c r="AC37" s="3"/>
    </row>
    <row r="38" spans="1:29" ht="30.75" customHeight="1" x14ac:dyDescent="0.25">
      <c r="A38" s="116">
        <v>13</v>
      </c>
      <c r="B38" s="117"/>
      <c r="C38" s="171"/>
      <c r="D38" s="116">
        <v>9</v>
      </c>
      <c r="E38" s="171"/>
      <c r="F38" s="116">
        <v>13</v>
      </c>
      <c r="G38" s="187"/>
      <c r="H38" s="146" t="str">
        <f>IF(AND(NOT(D17=1),OR(NOT(D17=3),AND(D17=3,A17=1,G17=4))),CONCATENATE(D38,"-",F38),"")</f>
        <v>9-13</v>
      </c>
      <c r="I38" s="147"/>
      <c r="J38" s="148"/>
      <c r="K38" s="116" t="s">
        <v>80</v>
      </c>
      <c r="L38" s="117"/>
      <c r="M38" s="118"/>
      <c r="O38" s="119"/>
      <c r="P38" s="119"/>
      <c r="Q38" s="119"/>
      <c r="R38" s="119"/>
      <c r="U38" s="21" t="str">
        <f>IF(D17=3,"",IF(M21=1,C71,IF(M21=2,C90,IF(M21=3,C101,IF(OR(M21=4,M21=5),"")))))</f>
        <v/>
      </c>
      <c r="V38" s="207"/>
      <c r="W38" s="139"/>
      <c r="X38" s="140"/>
      <c r="Y38" s="112"/>
      <c r="Z38" s="113"/>
      <c r="AB38" s="3"/>
      <c r="AC38" s="3"/>
    </row>
    <row r="39" spans="1:29" ht="30.75" customHeight="1" x14ac:dyDescent="0.25">
      <c r="A39" s="116">
        <v>16</v>
      </c>
      <c r="B39" s="117"/>
      <c r="C39" s="171"/>
      <c r="D39" s="116">
        <v>12</v>
      </c>
      <c r="E39" s="171"/>
      <c r="F39" s="116">
        <v>16</v>
      </c>
      <c r="G39" s="187"/>
      <c r="H39" s="146" t="str">
        <f>IF(AND(NOT(D17=1),OR(NOT(D17=3),AND(D17=3,A17=1,G17=4))),CONCATENATE(D39,"-",F39),"")</f>
        <v>12-16</v>
      </c>
      <c r="I39" s="147"/>
      <c r="J39" s="148"/>
      <c r="K39" s="116" t="s">
        <v>81</v>
      </c>
      <c r="L39" s="117"/>
      <c r="M39" s="118"/>
      <c r="U39" s="21" t="str">
        <f>IF(D17=3,"",IF(M21=1,C72,IF(M21=2,C91,IF(M21=3,C102,IF(OR(M21=4,M21=5),"")))))</f>
        <v/>
      </c>
      <c r="V39" s="207"/>
      <c r="W39" s="139"/>
      <c r="X39" s="140"/>
      <c r="Y39" s="112"/>
      <c r="Z39" s="113"/>
      <c r="AB39" s="3"/>
      <c r="AC39" s="3"/>
    </row>
    <row r="40" spans="1:29" ht="30.75" customHeight="1" x14ac:dyDescent="0.25">
      <c r="A40" s="116">
        <v>20</v>
      </c>
      <c r="B40" s="117"/>
      <c r="C40" s="171"/>
      <c r="D40" s="116">
        <v>15</v>
      </c>
      <c r="E40" s="171"/>
      <c r="F40" s="116">
        <v>20</v>
      </c>
      <c r="G40" s="187"/>
      <c r="H40" s="146" t="str">
        <f>IF(AND(NOT(D17=1),OR(NOT(D17=3),AND(D17=3,A17=1,G17=4))),CONCATENATE(D40,"-",F40),"")</f>
        <v>15-20</v>
      </c>
      <c r="I40" s="147"/>
      <c r="J40" s="148"/>
      <c r="K40" s="116" t="s">
        <v>82</v>
      </c>
      <c r="L40" s="117"/>
      <c r="M40" s="118"/>
      <c r="U40" s="21" t="str">
        <f>IF(D17=3,"",IF(M21=1,C73,IF(M21=2,C92,IF(M21=3,C103,IF(OR(M21=4,M21=5),"")))))</f>
        <v/>
      </c>
      <c r="V40" s="207"/>
      <c r="W40" s="139"/>
      <c r="X40" s="140"/>
      <c r="Y40" s="112"/>
      <c r="Z40" s="113"/>
      <c r="AB40" s="3"/>
      <c r="AC40" s="3"/>
    </row>
    <row r="41" spans="1:29" ht="30.75" customHeight="1" x14ac:dyDescent="0.25">
      <c r="A41" s="116">
        <v>24</v>
      </c>
      <c r="B41" s="117"/>
      <c r="C41" s="171"/>
      <c r="D41" s="116">
        <v>19</v>
      </c>
      <c r="E41" s="171"/>
      <c r="F41" s="116">
        <v>24</v>
      </c>
      <c r="G41" s="187"/>
      <c r="H41" s="146" t="str">
        <f>IF(AND(NOT(D17=1),OR(NOT(D17=3),AND(D17=3,A17=1,G17=4))),CONCATENATE(D41,"-",F41),"")</f>
        <v>19-24</v>
      </c>
      <c r="I41" s="147"/>
      <c r="J41" s="148"/>
      <c r="K41" s="116" t="s">
        <v>83</v>
      </c>
      <c r="L41" s="117"/>
      <c r="M41" s="118"/>
      <c r="U41" s="21" t="str">
        <f>IF(D17=3,"",IF(M21=1,C74,IF(M21=2,"",IF(M21=3,C104,IF(OR(M21=4,M21=5),"")))))</f>
        <v/>
      </c>
      <c r="V41" s="207"/>
      <c r="W41" s="139"/>
      <c r="X41" s="140"/>
      <c r="Y41" s="112"/>
      <c r="Z41" s="113"/>
      <c r="AB41" s="3"/>
      <c r="AC41" s="3"/>
    </row>
    <row r="42" spans="1:29" ht="30.75" customHeight="1" x14ac:dyDescent="0.25">
      <c r="A42" s="116">
        <v>28</v>
      </c>
      <c r="B42" s="117"/>
      <c r="C42" s="171"/>
      <c r="D42" s="116">
        <v>23</v>
      </c>
      <c r="E42" s="171"/>
      <c r="F42" s="116">
        <v>28</v>
      </c>
      <c r="G42" s="187"/>
      <c r="H42" s="146" t="str">
        <f>IF(AND(NOT(D17=1),OR(NOT(D17=3),AND(D17=3,A17=1,G17=4))),CONCATENATE(D42,"-",F42),"")</f>
        <v>23-28</v>
      </c>
      <c r="I42" s="147"/>
      <c r="J42" s="148"/>
      <c r="K42" s="116" t="s">
        <v>84</v>
      </c>
      <c r="L42" s="117"/>
      <c r="M42" s="118"/>
      <c r="U42" s="21" t="str">
        <f>IF(D17=3,"",IF(M21=1,C75,IF(M21=2,"",IF(M21=3,C105,IF(OR(M21=4,M21=5),"")))))</f>
        <v/>
      </c>
      <c r="V42" s="207"/>
      <c r="W42" s="139"/>
      <c r="X42" s="140"/>
      <c r="Y42" s="112"/>
      <c r="Z42" s="113"/>
      <c r="AB42" s="3"/>
      <c r="AC42" s="3"/>
    </row>
    <row r="43" spans="1:29" ht="30.75" customHeight="1" x14ac:dyDescent="0.25">
      <c r="A43" s="116">
        <v>32</v>
      </c>
      <c r="B43" s="117"/>
      <c r="C43" s="171"/>
      <c r="D43" s="116">
        <v>27</v>
      </c>
      <c r="E43" s="171"/>
      <c r="F43" s="116">
        <v>32</v>
      </c>
      <c r="G43" s="187"/>
      <c r="H43" s="146" t="str">
        <f>IF(AND(NOT(D17=1),OR(NOT(D17=3),AND(D17=3,A17=1,G17=4))),CONCATENATE(D43,"-",F43),"")</f>
        <v>27-32</v>
      </c>
      <c r="I43" s="147"/>
      <c r="J43" s="148"/>
      <c r="K43" s="116" t="s">
        <v>85</v>
      </c>
      <c r="L43" s="117"/>
      <c r="M43" s="118"/>
      <c r="U43" s="21" t="str">
        <f>IF(D17=3,"",IF(M21=1,C76,IF(M21=2,"",IF(M21=3,C106,IF(OR(M21=4,M21=5),"")))))</f>
        <v/>
      </c>
      <c r="V43" s="207"/>
      <c r="W43" s="139"/>
      <c r="X43" s="140"/>
      <c r="Y43" s="112"/>
      <c r="Z43" s="113"/>
      <c r="AB43" s="3"/>
      <c r="AC43" s="3"/>
    </row>
    <row r="44" spans="1:29" ht="30.75" customHeight="1" x14ac:dyDescent="0.25">
      <c r="A44" s="116">
        <v>36</v>
      </c>
      <c r="B44" s="117"/>
      <c r="C44" s="171"/>
      <c r="D44" s="116">
        <v>31</v>
      </c>
      <c r="E44" s="171"/>
      <c r="F44" s="116">
        <v>36</v>
      </c>
      <c r="G44" s="187"/>
      <c r="H44" s="146" t="str">
        <f>IF(AND(NOT(D17=1),OR(NOT(D17=3),AND(D17=3,A17=1,G17=4))),CONCATENATE(D44,"-",F44),"")</f>
        <v>31-36</v>
      </c>
      <c r="I44" s="147"/>
      <c r="J44" s="148"/>
      <c r="K44" s="116" t="s">
        <v>86</v>
      </c>
      <c r="L44" s="117"/>
      <c r="M44" s="118"/>
      <c r="U44" s="21" t="str">
        <f>IF(D17=3,"",IF(M21=1,C77,IF(M21=2,"",IF(M21=3,C107,IF(OR(M21=4,M21=5),"")))))</f>
        <v/>
      </c>
      <c r="V44" s="207"/>
      <c r="W44" s="139"/>
      <c r="X44" s="140"/>
      <c r="Y44" s="112"/>
      <c r="Z44" s="113"/>
      <c r="AB44" s="3"/>
      <c r="AC44" s="3"/>
    </row>
    <row r="45" spans="1:29" ht="30.75" customHeight="1" thickBot="1" x14ac:dyDescent="0.3">
      <c r="A45" s="242" t="s">
        <v>1</v>
      </c>
      <c r="B45" s="243"/>
      <c r="C45" s="246"/>
      <c r="D45" s="250" t="s">
        <v>1</v>
      </c>
      <c r="E45" s="251"/>
      <c r="F45" s="169" t="s">
        <v>1</v>
      </c>
      <c r="G45" s="170"/>
      <c r="H45" s="242" t="str">
        <f>A45</f>
        <v>-</v>
      </c>
      <c r="I45" s="243"/>
      <c r="J45" s="244"/>
      <c r="K45" s="242" t="s">
        <v>1</v>
      </c>
      <c r="L45" s="243"/>
      <c r="M45" s="244"/>
      <c r="U45" s="21" t="str">
        <f>IF(D17=3,"",IF(M21=1,C78,IF(M21=2,"",IF(M21=3,C108,IF(OR(M21=4,M21=5),"")))))</f>
        <v/>
      </c>
      <c r="V45" s="207"/>
      <c r="W45" s="139"/>
      <c r="X45" s="140"/>
      <c r="Y45" s="112"/>
      <c r="Z45" s="113"/>
      <c r="AB45" s="3"/>
      <c r="AC45" s="3"/>
    </row>
    <row r="46" spans="1:29" ht="18" customHeight="1" x14ac:dyDescent="0.25">
      <c r="A46" s="27"/>
      <c r="B46" s="27"/>
      <c r="C46" s="27"/>
      <c r="D46" s="28"/>
      <c r="E46" s="28"/>
      <c r="F46" s="29"/>
      <c r="G46" s="29"/>
      <c r="H46" s="27"/>
      <c r="I46" s="27"/>
      <c r="J46" s="27"/>
      <c r="K46" s="27"/>
      <c r="L46" s="27"/>
      <c r="M46" s="27"/>
      <c r="U46" s="21" t="str">
        <f>IF(D17=3,"",IF(M21=1,C79,IF(M21=2,"",IF(M21=3,C109,IF(OR(M21=4,M21=5),"")))))</f>
        <v/>
      </c>
      <c r="V46" s="207"/>
      <c r="W46" s="139"/>
      <c r="X46" s="140"/>
      <c r="Y46" s="112"/>
      <c r="Z46" s="113"/>
      <c r="AB46" s="3"/>
      <c r="AC46" s="3"/>
    </row>
    <row r="47" spans="1:29" ht="18" customHeight="1" thickBot="1" x14ac:dyDescent="0.3">
      <c r="A47" s="27"/>
      <c r="B47" s="27"/>
      <c r="C47" s="27"/>
      <c r="D47" s="28"/>
      <c r="E47" s="28"/>
      <c r="F47" s="29"/>
      <c r="G47" s="29"/>
      <c r="H47" s="27"/>
      <c r="I47" s="27"/>
      <c r="J47" s="27"/>
      <c r="K47" s="27"/>
      <c r="L47" s="27"/>
      <c r="M47" s="27"/>
      <c r="U47" s="21" t="str">
        <f>IF(D17=3,"",IF(M21=1,C80,IF(M21=2,"",IF(M21=3,C110,IF(OR(M21=4,M21=5),"")))))</f>
        <v/>
      </c>
      <c r="V47" s="207"/>
      <c r="W47" s="139"/>
      <c r="X47" s="140"/>
      <c r="Y47" s="112"/>
      <c r="Z47" s="113"/>
      <c r="AB47" s="3"/>
      <c r="AC47" s="3"/>
    </row>
    <row r="48" spans="1:29" ht="18" customHeight="1" thickBot="1" x14ac:dyDescent="0.3">
      <c r="A48" s="94" t="s">
        <v>100</v>
      </c>
      <c r="B48" s="95"/>
      <c r="C48" s="96"/>
      <c r="D48" s="94" t="s">
        <v>102</v>
      </c>
      <c r="E48" s="95"/>
      <c r="F48" s="96"/>
      <c r="G48" s="94" t="s">
        <v>104</v>
      </c>
      <c r="H48" s="95"/>
      <c r="I48" s="96"/>
      <c r="J48" s="94" t="s">
        <v>123</v>
      </c>
      <c r="K48" s="95"/>
      <c r="L48" s="96"/>
      <c r="M48" s="94" t="s">
        <v>125</v>
      </c>
      <c r="N48" s="95"/>
      <c r="O48" s="96"/>
      <c r="P48" s="94" t="s">
        <v>126</v>
      </c>
      <c r="Q48" s="95"/>
      <c r="R48" s="96"/>
      <c r="U48" s="22" t="str">
        <f>IF(D17=3,"",IF(M21=1,C81,IF(M21=2,"",IF(M21=3,"",IF(OR(M21=4,M21=5),"")))))</f>
        <v/>
      </c>
      <c r="V48" s="207"/>
      <c r="W48" s="139"/>
      <c r="X48" s="140"/>
      <c r="Y48" s="112"/>
      <c r="Z48" s="113"/>
      <c r="AB48" s="3"/>
      <c r="AC48" s="3"/>
    </row>
    <row r="49" spans="1:29" ht="18" customHeight="1" thickBot="1" x14ac:dyDescent="0.3">
      <c r="A49" s="97" t="s">
        <v>101</v>
      </c>
      <c r="B49" s="98"/>
      <c r="C49" s="99"/>
      <c r="D49" s="97" t="s">
        <v>103</v>
      </c>
      <c r="E49" s="98"/>
      <c r="F49" s="99"/>
      <c r="G49" s="97" t="s">
        <v>105</v>
      </c>
      <c r="H49" s="98"/>
      <c r="I49" s="99"/>
      <c r="J49" s="97" t="s">
        <v>124</v>
      </c>
      <c r="K49" s="98"/>
      <c r="L49" s="99"/>
      <c r="M49" s="97" t="s">
        <v>52</v>
      </c>
      <c r="N49" s="98"/>
      <c r="O49" s="99"/>
      <c r="P49" s="97" t="s">
        <v>45</v>
      </c>
      <c r="Q49" s="98"/>
      <c r="R49" s="99"/>
      <c r="U49" s="23" t="s">
        <v>1</v>
      </c>
      <c r="V49" s="208"/>
      <c r="W49" s="141"/>
      <c r="X49" s="142"/>
      <c r="Y49" s="112"/>
      <c r="Z49" s="113"/>
      <c r="AB49" s="3"/>
      <c r="AC49" s="3"/>
    </row>
    <row r="50" spans="1:29" ht="18" customHeight="1" x14ac:dyDescent="0.25">
      <c r="A50" s="100"/>
      <c r="B50" s="101"/>
      <c r="C50" s="102"/>
      <c r="D50" s="100"/>
      <c r="E50" s="101"/>
      <c r="F50" s="102"/>
      <c r="G50" s="100"/>
      <c r="H50" s="101"/>
      <c r="I50" s="102"/>
      <c r="J50" s="100"/>
      <c r="K50" s="101"/>
      <c r="L50" s="102"/>
      <c r="M50" s="100"/>
      <c r="N50" s="101"/>
      <c r="O50" s="102"/>
      <c r="P50" s="100"/>
      <c r="Q50" s="101"/>
      <c r="R50" s="102"/>
      <c r="AB50" s="3"/>
      <c r="AC50" s="3"/>
    </row>
    <row r="51" spans="1:29" ht="18" customHeight="1" x14ac:dyDescent="0.25">
      <c r="A51" s="100"/>
      <c r="B51" s="101"/>
      <c r="C51" s="102"/>
      <c r="D51" s="100"/>
      <c r="E51" s="101"/>
      <c r="F51" s="102"/>
      <c r="G51" s="100"/>
      <c r="H51" s="101"/>
      <c r="I51" s="102"/>
      <c r="J51" s="100"/>
      <c r="K51" s="101"/>
      <c r="L51" s="102"/>
      <c r="M51" s="100"/>
      <c r="N51" s="101"/>
      <c r="O51" s="102"/>
      <c r="P51" s="100"/>
      <c r="Q51" s="101"/>
      <c r="R51" s="102"/>
      <c r="AB51" s="3"/>
      <c r="AC51" s="3"/>
    </row>
    <row r="52" spans="1:29" ht="18" customHeight="1" thickBot="1" x14ac:dyDescent="0.3">
      <c r="A52" s="103"/>
      <c r="B52" s="104"/>
      <c r="C52" s="105"/>
      <c r="D52" s="103"/>
      <c r="E52" s="104"/>
      <c r="F52" s="105"/>
      <c r="G52" s="103"/>
      <c r="H52" s="104"/>
      <c r="I52" s="105"/>
      <c r="J52" s="103"/>
      <c r="K52" s="104"/>
      <c r="L52" s="105"/>
      <c r="M52" s="103"/>
      <c r="N52" s="104"/>
      <c r="O52" s="105"/>
      <c r="P52" s="103"/>
      <c r="Q52" s="104"/>
      <c r="R52" s="105"/>
      <c r="AB52" s="3"/>
      <c r="AC52" s="3"/>
    </row>
    <row r="53" spans="1:29" ht="18" customHeight="1" thickBot="1" x14ac:dyDescent="0.3">
      <c r="A53" s="27"/>
      <c r="B53" s="27"/>
      <c r="C53" s="27"/>
      <c r="D53" s="28"/>
      <c r="E53" s="28"/>
      <c r="F53" s="29"/>
      <c r="G53" s="29"/>
      <c r="H53" s="27"/>
      <c r="I53" s="27"/>
      <c r="J53" s="27"/>
      <c r="K53" s="27"/>
      <c r="L53" s="27"/>
      <c r="M53" s="27"/>
      <c r="AB53" s="3"/>
      <c r="AC53" s="3"/>
    </row>
    <row r="54" spans="1:29" ht="18" customHeight="1" thickBot="1" x14ac:dyDescent="0.3">
      <c r="A54" s="94" t="s">
        <v>128</v>
      </c>
      <c r="B54" s="95"/>
      <c r="C54" s="96"/>
      <c r="D54" s="94" t="s">
        <v>132</v>
      </c>
      <c r="E54" s="95"/>
      <c r="F54" s="96"/>
      <c r="G54" s="94" t="s">
        <v>136</v>
      </c>
      <c r="H54" s="95"/>
      <c r="I54" s="96"/>
      <c r="J54" s="94" t="s">
        <v>138</v>
      </c>
      <c r="K54" s="95"/>
      <c r="L54" s="96"/>
      <c r="M54" s="94" t="s">
        <v>143</v>
      </c>
      <c r="N54" s="95"/>
      <c r="O54" s="96"/>
      <c r="P54" s="94" t="s">
        <v>147</v>
      </c>
      <c r="Q54" s="95"/>
      <c r="R54" s="96"/>
      <c r="S54" s="94" t="s">
        <v>156</v>
      </c>
      <c r="T54" s="95"/>
      <c r="U54" s="96"/>
      <c r="AB54" s="3"/>
      <c r="AC54" s="3"/>
    </row>
    <row r="55" spans="1:29" ht="18" customHeight="1" x14ac:dyDescent="0.25">
      <c r="A55" s="97" t="s">
        <v>135</v>
      </c>
      <c r="B55" s="98"/>
      <c r="C55" s="99"/>
      <c r="D55" s="97" t="s">
        <v>53</v>
      </c>
      <c r="E55" s="98"/>
      <c r="F55" s="99"/>
      <c r="G55" s="97" t="s">
        <v>137</v>
      </c>
      <c r="H55" s="98"/>
      <c r="I55" s="99"/>
      <c r="J55" s="97" t="s">
        <v>139</v>
      </c>
      <c r="K55" s="98"/>
      <c r="L55" s="99"/>
      <c r="M55" s="97" t="s">
        <v>144</v>
      </c>
      <c r="N55" s="98"/>
      <c r="O55" s="99"/>
      <c r="P55" s="97" t="s">
        <v>149</v>
      </c>
      <c r="Q55" s="98"/>
      <c r="R55" s="99"/>
      <c r="S55" s="97" t="s">
        <v>157</v>
      </c>
      <c r="T55" s="98"/>
      <c r="U55" s="99"/>
      <c r="AB55" s="3"/>
      <c r="AC55" s="3"/>
    </row>
    <row r="56" spans="1:29" ht="18" customHeight="1" x14ac:dyDescent="0.25">
      <c r="A56" s="100"/>
      <c r="B56" s="101"/>
      <c r="C56" s="102"/>
      <c r="D56" s="100"/>
      <c r="E56" s="101"/>
      <c r="F56" s="102"/>
      <c r="G56" s="100"/>
      <c r="H56" s="101"/>
      <c r="I56" s="102"/>
      <c r="J56" s="100"/>
      <c r="K56" s="101"/>
      <c r="L56" s="102"/>
      <c r="M56" s="100"/>
      <c r="N56" s="101"/>
      <c r="O56" s="102"/>
      <c r="P56" s="100"/>
      <c r="Q56" s="101"/>
      <c r="R56" s="102"/>
      <c r="S56" s="100"/>
      <c r="T56" s="101"/>
      <c r="U56" s="102"/>
      <c r="AB56" s="3"/>
      <c r="AC56" s="3"/>
    </row>
    <row r="57" spans="1:29" ht="18" customHeight="1" x14ac:dyDescent="0.25">
      <c r="A57" s="100"/>
      <c r="B57" s="101"/>
      <c r="C57" s="102"/>
      <c r="D57" s="100"/>
      <c r="E57" s="101"/>
      <c r="F57" s="102"/>
      <c r="G57" s="100"/>
      <c r="H57" s="101"/>
      <c r="I57" s="102"/>
      <c r="J57" s="100"/>
      <c r="K57" s="101"/>
      <c r="L57" s="102"/>
      <c r="M57" s="100"/>
      <c r="N57" s="101"/>
      <c r="O57" s="102"/>
      <c r="P57" s="100"/>
      <c r="Q57" s="101"/>
      <c r="R57" s="102"/>
      <c r="S57" s="100"/>
      <c r="T57" s="101"/>
      <c r="U57" s="102"/>
      <c r="AB57" s="3"/>
      <c r="AC57" s="3"/>
    </row>
    <row r="58" spans="1:29" ht="18" customHeight="1" thickBot="1" x14ac:dyDescent="0.3">
      <c r="A58" s="103"/>
      <c r="B58" s="104"/>
      <c r="C58" s="105"/>
      <c r="D58" s="103"/>
      <c r="E58" s="104"/>
      <c r="F58" s="105"/>
      <c r="G58" s="103"/>
      <c r="H58" s="104"/>
      <c r="I58" s="105"/>
      <c r="J58" s="103"/>
      <c r="K58" s="104"/>
      <c r="L58" s="105"/>
      <c r="M58" s="103"/>
      <c r="N58" s="104"/>
      <c r="O58" s="105"/>
      <c r="P58" s="103"/>
      <c r="Q58" s="104"/>
      <c r="R58" s="105"/>
      <c r="S58" s="103"/>
      <c r="T58" s="104"/>
      <c r="U58" s="105"/>
      <c r="AB58" s="3"/>
      <c r="AC58" s="3"/>
    </row>
    <row r="59" spans="1:29" ht="18" customHeight="1" x14ac:dyDescent="0.25">
      <c r="A59" s="27"/>
      <c r="B59" s="27"/>
      <c r="C59" s="27"/>
      <c r="D59" s="28"/>
      <c r="E59" s="28"/>
      <c r="F59" s="29"/>
      <c r="G59" s="29"/>
      <c r="H59" s="27"/>
      <c r="I59" s="27"/>
      <c r="J59" s="27"/>
      <c r="K59" s="27"/>
      <c r="L59" s="27"/>
      <c r="M59" s="27"/>
      <c r="AB59" s="3"/>
      <c r="AC59" s="3"/>
    </row>
    <row r="60" spans="1:29" ht="18" customHeight="1" x14ac:dyDescent="0.25">
      <c r="A60" s="212" t="str">
        <f>IF(A17=3,A49,IF(D17=4,D49,IF(OR(G17=6,AND(A17=2,G17=4),AND(A17=1,D17=1,G17=4)),G49,IF(AND(J17=3,NOT(D17=3)),J49,IF(AND(M21=5,NOT(D17=3)),M49,IF(AND(M21=4,V32=18,R24=0),D55,IF(AND(NOT(M21=4),V32=18,NOT(D17=3)),P49,IF(OR(AND(A25=11,NOT(D17=3)),AND(A25=11,D17=3,A17=1,G17=4)),A55,IF(AND(D17=1,OR(A25=2,A25=3,A25=4,A25=5,A25=6,A25=7,A25=8,A25=9,A25=10)),S55,IF(G25=0,G55,IF(J25=0,J55,IF(OR(AND(H29&gt;J25,NOT(D17=3)),AND(H29&gt;J25,D17=3,A17=1,G17=4)),P55,IF(AND(M25=0,NOT(G17=5)),M55,CONCATENATE(R21,IF(D17=3,"",CONCATENATE("-",J21)),IF(D17=3,"",CONCATENATE("-",Y32)),IF(D17=3,"",CONCATENATE("-",A29)),"-",G25,"-",J25,IF(G17=5,"",CONCATENATE("-",M25))," ",U21,", ЦКЛГ.421941.000 ТУ"))))))))))))))</f>
        <v>Укажите тип металлорукова</v>
      </c>
      <c r="B60" s="212"/>
      <c r="C60" s="212"/>
      <c r="D60" s="212"/>
      <c r="E60" s="212"/>
      <c r="F60" s="212"/>
      <c r="G60" s="212"/>
      <c r="H60" s="212"/>
      <c r="I60" s="212"/>
      <c r="J60" s="27"/>
      <c r="K60" s="92"/>
      <c r="L60" s="92"/>
      <c r="M60" s="92"/>
      <c r="AB60" s="3"/>
      <c r="AC60" s="3"/>
    </row>
    <row r="61" spans="1:29" ht="18" customHeight="1" x14ac:dyDescent="0.25">
      <c r="A61" s="212"/>
      <c r="B61" s="212"/>
      <c r="C61" s="212"/>
      <c r="D61" s="212"/>
      <c r="E61" s="212"/>
      <c r="F61" s="212"/>
      <c r="G61" s="212"/>
      <c r="H61" s="212"/>
      <c r="I61" s="212"/>
      <c r="J61" s="27"/>
      <c r="K61" s="92"/>
      <c r="L61" s="92"/>
      <c r="M61" s="92"/>
      <c r="AB61" s="3"/>
      <c r="AC61" s="3"/>
    </row>
    <row r="62" spans="1:29" ht="18" customHeight="1" x14ac:dyDescent="0.25">
      <c r="A62" s="212"/>
      <c r="B62" s="212"/>
      <c r="C62" s="212"/>
      <c r="D62" s="212"/>
      <c r="E62" s="212"/>
      <c r="F62" s="212"/>
      <c r="G62" s="212"/>
      <c r="H62" s="212"/>
      <c r="I62" s="212"/>
      <c r="J62" s="27"/>
      <c r="K62" s="92"/>
      <c r="L62" s="92"/>
      <c r="M62" s="92"/>
      <c r="AB62" s="3"/>
      <c r="AC62" s="3"/>
    </row>
    <row r="63" spans="1:29" ht="18" customHeight="1" thickBot="1" x14ac:dyDescent="0.3">
      <c r="A63" s="27"/>
      <c r="B63" s="27"/>
      <c r="C63" s="27"/>
      <c r="D63" s="28"/>
      <c r="E63" s="28"/>
      <c r="F63" s="29"/>
      <c r="G63" s="29"/>
      <c r="H63" s="27"/>
      <c r="I63" s="27"/>
      <c r="J63" s="27"/>
      <c r="K63" s="92" t="str">
        <f>IF(H29&gt;J25,P55,0)</f>
        <v>Максимальный диаметр уплотняемого кабеля превышает Ду металлорукова</v>
      </c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AB63" s="3"/>
      <c r="AC63" s="3"/>
    </row>
    <row r="64" spans="1:29" ht="30.75" customHeight="1" thickBot="1" x14ac:dyDescent="0.3">
      <c r="A64" s="3"/>
      <c r="B64" s="3"/>
      <c r="C64" s="200" t="s">
        <v>48</v>
      </c>
      <c r="D64" s="201"/>
      <c r="E64" s="201"/>
      <c r="F64" s="201"/>
      <c r="G64" s="201"/>
      <c r="H64" s="201"/>
      <c r="I64" s="202"/>
      <c r="J64" s="3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AC64" s="3"/>
    </row>
    <row r="65" spans="1:29" x14ac:dyDescent="0.25">
      <c r="A65" s="3"/>
      <c r="B65" s="3"/>
      <c r="C65" s="213" t="s">
        <v>3</v>
      </c>
      <c r="D65" s="214"/>
      <c r="E65" s="214"/>
      <c r="F65" s="215"/>
      <c r="G65" s="8">
        <v>4</v>
      </c>
      <c r="H65" s="9">
        <v>8</v>
      </c>
      <c r="I65" s="10" t="str">
        <f>CONCATENATE(G65,"-",H65)</f>
        <v>4-8</v>
      </c>
      <c r="J65" s="3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AC65" s="3"/>
    </row>
    <row r="66" spans="1:29" x14ac:dyDescent="0.25">
      <c r="A66" s="3"/>
      <c r="B66" s="3"/>
      <c r="C66" s="188" t="s">
        <v>4</v>
      </c>
      <c r="D66" s="189"/>
      <c r="E66" s="189"/>
      <c r="F66" s="190"/>
      <c r="G66" s="11">
        <v>4</v>
      </c>
      <c r="H66" s="7">
        <v>8</v>
      </c>
      <c r="I66" s="12" t="str">
        <f t="shared" ref="I66:I81" si="0">CONCATENATE(G66,"-",H66)</f>
        <v>4-8</v>
      </c>
      <c r="J66" s="3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AC66" s="3"/>
    </row>
    <row r="67" spans="1:29" x14ac:dyDescent="0.25">
      <c r="A67" s="3"/>
      <c r="B67" s="3"/>
      <c r="C67" s="188" t="s">
        <v>5</v>
      </c>
      <c r="D67" s="189"/>
      <c r="E67" s="189"/>
      <c r="F67" s="190"/>
      <c r="G67" s="13">
        <v>6</v>
      </c>
      <c r="H67" s="7">
        <v>10</v>
      </c>
      <c r="I67" s="12" t="str">
        <f t="shared" si="0"/>
        <v>6-10</v>
      </c>
      <c r="J67" s="3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AC67" s="3"/>
    </row>
    <row r="68" spans="1:29" x14ac:dyDescent="0.25">
      <c r="A68" s="3"/>
      <c r="B68" s="3"/>
      <c r="C68" s="188" t="s">
        <v>6</v>
      </c>
      <c r="D68" s="189"/>
      <c r="E68" s="189"/>
      <c r="F68" s="190"/>
      <c r="G68" s="13">
        <v>6</v>
      </c>
      <c r="H68" s="7">
        <v>10</v>
      </c>
      <c r="I68" s="12" t="str">
        <f t="shared" si="0"/>
        <v>6-10</v>
      </c>
      <c r="J68" s="3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AC68" s="25"/>
    </row>
    <row r="69" spans="1:29" x14ac:dyDescent="0.25">
      <c r="A69" s="3"/>
      <c r="B69" s="3"/>
      <c r="C69" s="188" t="s">
        <v>7</v>
      </c>
      <c r="D69" s="189"/>
      <c r="E69" s="189"/>
      <c r="F69" s="190"/>
      <c r="G69" s="13">
        <v>6</v>
      </c>
      <c r="H69" s="7">
        <v>13</v>
      </c>
      <c r="I69" s="12" t="str">
        <f t="shared" si="0"/>
        <v>6-13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AC69" s="25"/>
    </row>
    <row r="70" spans="1:29" x14ac:dyDescent="0.25">
      <c r="A70" s="3"/>
      <c r="B70" s="3"/>
      <c r="C70" s="188" t="s">
        <v>8</v>
      </c>
      <c r="D70" s="189"/>
      <c r="E70" s="189"/>
      <c r="F70" s="190"/>
      <c r="G70" s="13">
        <v>6</v>
      </c>
      <c r="H70" s="7">
        <v>13</v>
      </c>
      <c r="I70" s="12" t="str">
        <f t="shared" si="0"/>
        <v>6-13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AC70" s="25"/>
    </row>
    <row r="71" spans="1:29" x14ac:dyDescent="0.25">
      <c r="A71" s="3"/>
      <c r="B71" s="3"/>
      <c r="C71" s="188" t="s">
        <v>9</v>
      </c>
      <c r="D71" s="189"/>
      <c r="E71" s="189"/>
      <c r="F71" s="190"/>
      <c r="G71" s="13">
        <v>6</v>
      </c>
      <c r="H71" s="7">
        <v>16</v>
      </c>
      <c r="I71" s="12" t="str">
        <f t="shared" si="0"/>
        <v>6-16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AC71" s="25"/>
    </row>
    <row r="72" spans="1:29" x14ac:dyDescent="0.25">
      <c r="A72" s="3"/>
      <c r="B72" s="3"/>
      <c r="C72" s="188" t="s">
        <v>10</v>
      </c>
      <c r="D72" s="189"/>
      <c r="E72" s="189"/>
      <c r="F72" s="190"/>
      <c r="G72" s="13">
        <v>6</v>
      </c>
      <c r="H72" s="7">
        <v>16</v>
      </c>
      <c r="I72" s="12" t="str">
        <f t="shared" si="0"/>
        <v>6-16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AC72" s="25"/>
    </row>
    <row r="73" spans="1:29" ht="15.75" customHeight="1" x14ac:dyDescent="0.25">
      <c r="A73" s="3"/>
      <c r="B73" s="3"/>
      <c r="C73" s="188" t="s">
        <v>11</v>
      </c>
      <c r="D73" s="189"/>
      <c r="E73" s="189"/>
      <c r="F73" s="190"/>
      <c r="G73" s="13">
        <v>6</v>
      </c>
      <c r="H73" s="7">
        <v>20</v>
      </c>
      <c r="I73" s="12" t="str">
        <f t="shared" si="0"/>
        <v>6-20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AC73" s="25"/>
    </row>
    <row r="74" spans="1:29" x14ac:dyDescent="0.25">
      <c r="A74" s="3"/>
      <c r="B74" s="3"/>
      <c r="C74" s="188" t="s">
        <v>12</v>
      </c>
      <c r="D74" s="189"/>
      <c r="E74" s="189"/>
      <c r="F74" s="190"/>
      <c r="G74" s="11">
        <v>6</v>
      </c>
      <c r="H74" s="7">
        <v>20</v>
      </c>
      <c r="I74" s="12" t="str">
        <f t="shared" si="0"/>
        <v>6-20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AC74" s="25"/>
    </row>
    <row r="75" spans="1:29" x14ac:dyDescent="0.25">
      <c r="A75" s="3"/>
      <c r="B75" s="3"/>
      <c r="C75" s="188" t="s">
        <v>13</v>
      </c>
      <c r="D75" s="189"/>
      <c r="E75" s="189"/>
      <c r="F75" s="190"/>
      <c r="G75" s="11">
        <v>6</v>
      </c>
      <c r="H75" s="7">
        <v>20</v>
      </c>
      <c r="I75" s="12" t="str">
        <f t="shared" si="0"/>
        <v>6-20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AC75" s="25"/>
    </row>
    <row r="76" spans="1:29" x14ac:dyDescent="0.25">
      <c r="A76" s="3"/>
      <c r="B76" s="3"/>
      <c r="C76" s="188" t="s">
        <v>14</v>
      </c>
      <c r="D76" s="189"/>
      <c r="E76" s="189"/>
      <c r="F76" s="190"/>
      <c r="G76" s="11">
        <v>6</v>
      </c>
      <c r="H76" s="7">
        <v>24</v>
      </c>
      <c r="I76" s="12" t="str">
        <f t="shared" si="0"/>
        <v>6-24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AC76" s="25"/>
    </row>
    <row r="77" spans="1:29" x14ac:dyDescent="0.25">
      <c r="A77" s="3"/>
      <c r="B77" s="3"/>
      <c r="C77" s="188" t="s">
        <v>15</v>
      </c>
      <c r="D77" s="189"/>
      <c r="E77" s="189"/>
      <c r="F77" s="190"/>
      <c r="G77" s="11">
        <v>6</v>
      </c>
      <c r="H77" s="7">
        <v>24</v>
      </c>
      <c r="I77" s="12" t="str">
        <f t="shared" si="0"/>
        <v>6-24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AC77" s="25"/>
    </row>
    <row r="78" spans="1:29" x14ac:dyDescent="0.25">
      <c r="A78" s="3"/>
      <c r="B78" s="3"/>
      <c r="C78" s="188" t="s">
        <v>16</v>
      </c>
      <c r="D78" s="189"/>
      <c r="E78" s="189"/>
      <c r="F78" s="190"/>
      <c r="G78" s="11">
        <v>6</v>
      </c>
      <c r="H78" s="7">
        <v>28</v>
      </c>
      <c r="I78" s="12" t="str">
        <f t="shared" si="0"/>
        <v>6-28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AC78" s="25"/>
    </row>
    <row r="79" spans="1:29" x14ac:dyDescent="0.25">
      <c r="A79" s="3"/>
      <c r="B79" s="3"/>
      <c r="C79" s="188" t="s">
        <v>17</v>
      </c>
      <c r="D79" s="189"/>
      <c r="E79" s="189"/>
      <c r="F79" s="190"/>
      <c r="G79" s="11">
        <v>6</v>
      </c>
      <c r="H79" s="7">
        <v>36</v>
      </c>
      <c r="I79" s="12" t="str">
        <f t="shared" si="0"/>
        <v>6-36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AC79" s="25"/>
    </row>
    <row r="80" spans="1:29" x14ac:dyDescent="0.25">
      <c r="A80" s="3"/>
      <c r="B80" s="3"/>
      <c r="C80" s="188" t="s">
        <v>18</v>
      </c>
      <c r="D80" s="189"/>
      <c r="E80" s="189"/>
      <c r="F80" s="190"/>
      <c r="G80" s="11">
        <v>6</v>
      </c>
      <c r="H80" s="7">
        <v>46</v>
      </c>
      <c r="I80" s="12" t="str">
        <f t="shared" si="0"/>
        <v>6-46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AC80" s="25"/>
    </row>
    <row r="81" spans="1:29" x14ac:dyDescent="0.25">
      <c r="A81" s="3"/>
      <c r="B81" s="3"/>
      <c r="C81" s="188" t="s">
        <v>19</v>
      </c>
      <c r="D81" s="189"/>
      <c r="E81" s="189"/>
      <c r="F81" s="190"/>
      <c r="G81" s="11">
        <v>6</v>
      </c>
      <c r="H81" s="7">
        <v>46</v>
      </c>
      <c r="I81" s="12" t="str">
        <f t="shared" si="0"/>
        <v>6-46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AC81" s="25"/>
    </row>
    <row r="82" spans="1:29" ht="15.75" thickBo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AC82" s="3"/>
    </row>
    <row r="83" spans="1:29" ht="15.75" thickBot="1" x14ac:dyDescent="0.3">
      <c r="A83" s="3"/>
      <c r="B83" s="3"/>
      <c r="C83" s="203" t="s">
        <v>49</v>
      </c>
      <c r="D83" s="204"/>
      <c r="E83" s="204"/>
      <c r="F83" s="204"/>
      <c r="G83" s="204"/>
      <c r="H83" s="204"/>
      <c r="I83" s="20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AC83" s="3"/>
    </row>
    <row r="84" spans="1:29" x14ac:dyDescent="0.25">
      <c r="A84" s="3"/>
      <c r="B84" s="3"/>
      <c r="C84" s="188" t="s">
        <v>21</v>
      </c>
      <c r="D84" s="189"/>
      <c r="E84" s="189"/>
      <c r="F84" s="190"/>
      <c r="G84" s="13">
        <v>6</v>
      </c>
      <c r="H84" s="7">
        <v>10</v>
      </c>
      <c r="I84" s="12" t="str">
        <f t="shared" ref="I84:I91" si="1">CONCATENATE(G84,"-",H84)</f>
        <v>6-10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AC84" s="25"/>
    </row>
    <row r="85" spans="1:29" ht="15" customHeight="1" x14ac:dyDescent="0.25">
      <c r="A85" s="3"/>
      <c r="B85" s="3"/>
      <c r="C85" s="188" t="s">
        <v>23</v>
      </c>
      <c r="D85" s="189"/>
      <c r="E85" s="189"/>
      <c r="F85" s="190"/>
      <c r="G85" s="13">
        <v>6</v>
      </c>
      <c r="H85" s="7">
        <v>20</v>
      </c>
      <c r="I85" s="12" t="str">
        <f t="shared" si="1"/>
        <v>6-20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AC85" s="25"/>
    </row>
    <row r="86" spans="1:29" x14ac:dyDescent="0.25">
      <c r="A86" s="3"/>
      <c r="B86" s="3"/>
      <c r="C86" s="188" t="s">
        <v>26</v>
      </c>
      <c r="D86" s="189"/>
      <c r="E86" s="189"/>
      <c r="F86" s="190"/>
      <c r="G86" s="11">
        <v>6</v>
      </c>
      <c r="H86" s="7">
        <v>20</v>
      </c>
      <c r="I86" s="12" t="str">
        <f t="shared" si="1"/>
        <v>6-20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AC86" s="25"/>
    </row>
    <row r="87" spans="1:29" x14ac:dyDescent="0.25">
      <c r="A87" s="3"/>
      <c r="B87" s="3"/>
      <c r="C87" s="188" t="s">
        <v>29</v>
      </c>
      <c r="D87" s="189"/>
      <c r="E87" s="189"/>
      <c r="F87" s="190"/>
      <c r="G87" s="11">
        <v>6</v>
      </c>
      <c r="H87" s="7">
        <v>20</v>
      </c>
      <c r="I87" s="12" t="str">
        <f t="shared" si="1"/>
        <v>6-20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AC87" s="25"/>
    </row>
    <row r="88" spans="1:29" x14ac:dyDescent="0.25">
      <c r="A88" s="3"/>
      <c r="B88" s="3"/>
      <c r="C88" s="188" t="s">
        <v>32</v>
      </c>
      <c r="D88" s="189"/>
      <c r="E88" s="189"/>
      <c r="F88" s="190"/>
      <c r="G88" s="11">
        <v>6</v>
      </c>
      <c r="H88" s="7">
        <v>24</v>
      </c>
      <c r="I88" s="12" t="str">
        <f t="shared" si="1"/>
        <v>6-24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AC88" s="25"/>
    </row>
    <row r="89" spans="1:29" x14ac:dyDescent="0.25">
      <c r="A89" s="3"/>
      <c r="B89" s="3"/>
      <c r="C89" s="188" t="s">
        <v>35</v>
      </c>
      <c r="D89" s="189"/>
      <c r="E89" s="189"/>
      <c r="F89" s="190"/>
      <c r="G89" s="11">
        <v>6</v>
      </c>
      <c r="H89" s="7">
        <v>24</v>
      </c>
      <c r="I89" s="12" t="str">
        <f t="shared" si="1"/>
        <v>6-24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AC89" s="25"/>
    </row>
    <row r="90" spans="1:29" x14ac:dyDescent="0.25">
      <c r="A90" s="3"/>
      <c r="B90" s="3"/>
      <c r="C90" s="188" t="s">
        <v>38</v>
      </c>
      <c r="D90" s="189"/>
      <c r="E90" s="189"/>
      <c r="F90" s="190"/>
      <c r="G90" s="11">
        <v>6</v>
      </c>
      <c r="H90" s="7">
        <v>46</v>
      </c>
      <c r="I90" s="12" t="str">
        <f t="shared" si="1"/>
        <v>6-46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AC90" s="25"/>
    </row>
    <row r="91" spans="1:29" x14ac:dyDescent="0.25">
      <c r="A91" s="3"/>
      <c r="B91" s="3"/>
      <c r="C91" s="188" t="s">
        <v>51</v>
      </c>
      <c r="D91" s="189"/>
      <c r="E91" s="189"/>
      <c r="F91" s="190"/>
      <c r="G91" s="11">
        <v>6</v>
      </c>
      <c r="H91" s="7">
        <v>46</v>
      </c>
      <c r="I91" s="12" t="str">
        <f t="shared" si="1"/>
        <v>6-46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AC91" s="25"/>
    </row>
    <row r="92" spans="1:29" x14ac:dyDescent="0.25">
      <c r="A92" s="3"/>
      <c r="B92" s="3"/>
      <c r="C92" s="188" t="s">
        <v>42</v>
      </c>
      <c r="D92" s="189"/>
      <c r="E92" s="189"/>
      <c r="F92" s="190"/>
      <c r="G92" s="11">
        <v>6</v>
      </c>
      <c r="H92" s="7">
        <v>46</v>
      </c>
      <c r="I92" s="12" t="str">
        <f>CONCATENATE(G92,"-",H92)</f>
        <v>6-46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AC92" s="25"/>
    </row>
    <row r="93" spans="1:29" ht="15.75" thickBot="1" x14ac:dyDescent="0.3">
      <c r="A93" s="3"/>
      <c r="B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9" ht="15.75" thickBot="1" x14ac:dyDescent="0.3">
      <c r="A94" s="3"/>
      <c r="B94" s="3"/>
      <c r="C94" s="194" t="s">
        <v>50</v>
      </c>
      <c r="D94" s="195"/>
      <c r="E94" s="195"/>
      <c r="F94" s="195"/>
      <c r="G94" s="195"/>
      <c r="H94" s="195"/>
      <c r="I94" s="196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9" x14ac:dyDescent="0.25">
      <c r="A95" s="3"/>
      <c r="B95" s="3"/>
      <c r="C95" s="197" t="s">
        <v>20</v>
      </c>
      <c r="D95" s="198"/>
      <c r="E95" s="198"/>
      <c r="F95" s="199"/>
      <c r="G95" s="17">
        <v>4</v>
      </c>
      <c r="H95" s="18">
        <v>8</v>
      </c>
      <c r="I95" s="19" t="str">
        <f t="shared" ref="I95:I110" si="2">CONCATENATE(G95,"-",H95)</f>
        <v>4-8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9" x14ac:dyDescent="0.25">
      <c r="A96" s="3"/>
      <c r="B96" s="3"/>
      <c r="C96" s="188" t="s">
        <v>22</v>
      </c>
      <c r="D96" s="189"/>
      <c r="E96" s="189"/>
      <c r="F96" s="190"/>
      <c r="G96" s="13">
        <v>6</v>
      </c>
      <c r="H96" s="7">
        <v>10</v>
      </c>
      <c r="I96" s="12" t="str">
        <f t="shared" si="2"/>
        <v>6-10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AC96" s="25"/>
    </row>
    <row r="97" spans="1:29" x14ac:dyDescent="0.25">
      <c r="A97" s="3"/>
      <c r="B97" s="3"/>
      <c r="C97" s="188" t="s">
        <v>24</v>
      </c>
      <c r="D97" s="189"/>
      <c r="E97" s="189"/>
      <c r="F97" s="190"/>
      <c r="G97" s="13">
        <v>6</v>
      </c>
      <c r="H97" s="7">
        <v>20</v>
      </c>
      <c r="I97" s="12" t="str">
        <f t="shared" si="2"/>
        <v>6-20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AC97" s="25"/>
    </row>
    <row r="98" spans="1:29" x14ac:dyDescent="0.25">
      <c r="A98" s="3"/>
      <c r="B98" s="3"/>
      <c r="C98" s="188" t="s">
        <v>27</v>
      </c>
      <c r="D98" s="189"/>
      <c r="E98" s="189"/>
      <c r="F98" s="190"/>
      <c r="G98" s="11">
        <v>6</v>
      </c>
      <c r="H98" s="7">
        <v>20</v>
      </c>
      <c r="I98" s="12" t="str">
        <f t="shared" si="2"/>
        <v>6-20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AC98" s="25"/>
    </row>
    <row r="99" spans="1:29" x14ac:dyDescent="0.25">
      <c r="A99" s="3"/>
      <c r="B99" s="3"/>
      <c r="C99" s="188" t="s">
        <v>30</v>
      </c>
      <c r="D99" s="189"/>
      <c r="E99" s="189"/>
      <c r="F99" s="190"/>
      <c r="G99" s="11">
        <v>6</v>
      </c>
      <c r="H99" s="7">
        <v>20</v>
      </c>
      <c r="I99" s="12" t="str">
        <f t="shared" si="2"/>
        <v>6-20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AC99" s="25"/>
    </row>
    <row r="100" spans="1:29" x14ac:dyDescent="0.25">
      <c r="A100" s="3"/>
      <c r="B100" s="3"/>
      <c r="C100" s="188" t="s">
        <v>33</v>
      </c>
      <c r="D100" s="189"/>
      <c r="E100" s="189"/>
      <c r="F100" s="190"/>
      <c r="G100" s="11">
        <v>6</v>
      </c>
      <c r="H100" s="7">
        <v>24</v>
      </c>
      <c r="I100" s="12" t="str">
        <f t="shared" si="2"/>
        <v>6-24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AC100" s="25"/>
    </row>
    <row r="101" spans="1:29" x14ac:dyDescent="0.25">
      <c r="A101" s="3"/>
      <c r="B101" s="3"/>
      <c r="C101" s="188" t="s">
        <v>36</v>
      </c>
      <c r="D101" s="189"/>
      <c r="E101" s="189"/>
      <c r="F101" s="190"/>
      <c r="G101" s="11">
        <v>6</v>
      </c>
      <c r="H101" s="7">
        <v>24</v>
      </c>
      <c r="I101" s="12" t="str">
        <f t="shared" si="2"/>
        <v>6-24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AC101" s="25"/>
    </row>
    <row r="102" spans="1:29" x14ac:dyDescent="0.25">
      <c r="A102" s="3"/>
      <c r="B102" s="3"/>
      <c r="C102" s="188" t="s">
        <v>39</v>
      </c>
      <c r="D102" s="189"/>
      <c r="E102" s="189"/>
      <c r="F102" s="190"/>
      <c r="G102" s="11">
        <v>6</v>
      </c>
      <c r="H102" s="7">
        <v>46</v>
      </c>
      <c r="I102" s="12" t="str">
        <f t="shared" si="2"/>
        <v>6-46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AC102" s="25"/>
    </row>
    <row r="103" spans="1:29" x14ac:dyDescent="0.25">
      <c r="A103" s="3"/>
      <c r="B103" s="3"/>
      <c r="C103" s="188" t="s">
        <v>41</v>
      </c>
      <c r="D103" s="189"/>
      <c r="E103" s="189"/>
      <c r="F103" s="190"/>
      <c r="G103" s="11">
        <v>6</v>
      </c>
      <c r="H103" s="7">
        <v>46</v>
      </c>
      <c r="I103" s="12" t="str">
        <f t="shared" si="2"/>
        <v>6-46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AC103" s="25"/>
    </row>
    <row r="104" spans="1:29" ht="15.75" thickBot="1" x14ac:dyDescent="0.3">
      <c r="A104" s="3"/>
      <c r="B104" s="3"/>
      <c r="C104" s="191" t="s">
        <v>43</v>
      </c>
      <c r="D104" s="192"/>
      <c r="E104" s="192"/>
      <c r="F104" s="193"/>
      <c r="G104" s="14">
        <v>6</v>
      </c>
      <c r="H104" s="15">
        <v>46</v>
      </c>
      <c r="I104" s="16" t="str">
        <f t="shared" si="2"/>
        <v>6-46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AC104" s="25"/>
    </row>
    <row r="105" spans="1:29" x14ac:dyDescent="0.25">
      <c r="A105" s="3"/>
      <c r="B105" s="3"/>
      <c r="C105" s="188" t="s">
        <v>25</v>
      </c>
      <c r="D105" s="189"/>
      <c r="E105" s="189"/>
      <c r="F105" s="190"/>
      <c r="G105" s="13">
        <v>6</v>
      </c>
      <c r="H105" s="7">
        <v>20</v>
      </c>
      <c r="I105" s="12" t="str">
        <f t="shared" si="2"/>
        <v>6-20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AC105" s="25"/>
    </row>
    <row r="106" spans="1:29" x14ac:dyDescent="0.25">
      <c r="A106" s="3"/>
      <c r="B106" s="3"/>
      <c r="C106" s="188" t="s">
        <v>28</v>
      </c>
      <c r="D106" s="189"/>
      <c r="E106" s="189"/>
      <c r="F106" s="190"/>
      <c r="G106" s="11">
        <v>6</v>
      </c>
      <c r="H106" s="7">
        <v>20</v>
      </c>
      <c r="I106" s="12" t="str">
        <f t="shared" si="2"/>
        <v>6-20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AC106" s="25"/>
    </row>
    <row r="107" spans="1:29" ht="30.75" customHeight="1" x14ac:dyDescent="0.25">
      <c r="A107" s="3"/>
      <c r="B107" s="3"/>
      <c r="C107" s="188" t="s">
        <v>31</v>
      </c>
      <c r="D107" s="189"/>
      <c r="E107" s="189"/>
      <c r="F107" s="190"/>
      <c r="G107" s="11">
        <v>6</v>
      </c>
      <c r="H107" s="7">
        <v>20</v>
      </c>
      <c r="I107" s="12" t="str">
        <f t="shared" si="2"/>
        <v>6-20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AC107" s="25"/>
    </row>
    <row r="108" spans="1:29" x14ac:dyDescent="0.25">
      <c r="A108" s="3"/>
      <c r="B108" s="3"/>
      <c r="C108" s="188" t="s">
        <v>34</v>
      </c>
      <c r="D108" s="189"/>
      <c r="E108" s="189"/>
      <c r="F108" s="190"/>
      <c r="G108" s="11">
        <v>6</v>
      </c>
      <c r="H108" s="7">
        <v>24</v>
      </c>
      <c r="I108" s="12" t="str">
        <f t="shared" si="2"/>
        <v>6-24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AC108" s="25"/>
    </row>
    <row r="109" spans="1:29" x14ac:dyDescent="0.25">
      <c r="A109" s="3"/>
      <c r="B109" s="3"/>
      <c r="C109" s="188" t="s">
        <v>37</v>
      </c>
      <c r="D109" s="189"/>
      <c r="E109" s="189"/>
      <c r="F109" s="190"/>
      <c r="G109" s="11">
        <v>6</v>
      </c>
      <c r="H109" s="7">
        <v>24</v>
      </c>
      <c r="I109" s="12" t="str">
        <f t="shared" si="2"/>
        <v>6-24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AC109" s="25"/>
    </row>
    <row r="110" spans="1:29" x14ac:dyDescent="0.25">
      <c r="A110" s="3"/>
      <c r="B110" s="3"/>
      <c r="C110" s="188" t="s">
        <v>40</v>
      </c>
      <c r="D110" s="189"/>
      <c r="E110" s="189"/>
      <c r="F110" s="190"/>
      <c r="G110" s="11">
        <v>6</v>
      </c>
      <c r="H110" s="7">
        <v>46</v>
      </c>
      <c r="I110" s="12" t="str">
        <f t="shared" si="2"/>
        <v>6-46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AC110" s="25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Y111" s="3"/>
      <c r="Z111" s="3"/>
      <c r="AA111" s="3"/>
      <c r="AB111" s="3"/>
      <c r="AC111" s="3"/>
    </row>
    <row r="112" spans="1:29" ht="1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8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</sheetData>
  <mergeCells count="220">
    <mergeCell ref="C97:F97"/>
    <mergeCell ref="C98:F98"/>
    <mergeCell ref="J15:L16"/>
    <mergeCell ref="J17:L17"/>
    <mergeCell ref="J19:L20"/>
    <mergeCell ref="J21:L21"/>
    <mergeCell ref="G6:I6"/>
    <mergeCell ref="D4:F4"/>
    <mergeCell ref="A15:C16"/>
    <mergeCell ref="A17:C17"/>
    <mergeCell ref="A19:C20"/>
    <mergeCell ref="A21:C21"/>
    <mergeCell ref="D15:F16"/>
    <mergeCell ref="D17:F17"/>
    <mergeCell ref="D19:F20"/>
    <mergeCell ref="D21:F21"/>
    <mergeCell ref="G15:I16"/>
    <mergeCell ref="G17:I17"/>
    <mergeCell ref="G19:I20"/>
    <mergeCell ref="G21:I21"/>
    <mergeCell ref="G7:I7"/>
    <mergeCell ref="D32:G34"/>
    <mergeCell ref="K45:M45"/>
    <mergeCell ref="D45:E45"/>
    <mergeCell ref="N5:P5"/>
    <mergeCell ref="A44:C44"/>
    <mergeCell ref="K44:M44"/>
    <mergeCell ref="H45:J45"/>
    <mergeCell ref="K40:M40"/>
    <mergeCell ref="K41:M41"/>
    <mergeCell ref="D42:E42"/>
    <mergeCell ref="D43:E43"/>
    <mergeCell ref="N6:P6"/>
    <mergeCell ref="A35:C35"/>
    <mergeCell ref="K35:M35"/>
    <mergeCell ref="D40:E40"/>
    <mergeCell ref="D41:E41"/>
    <mergeCell ref="A37:C37"/>
    <mergeCell ref="A45:C45"/>
    <mergeCell ref="D36:E36"/>
    <mergeCell ref="H29:I29"/>
    <mergeCell ref="J1:M1"/>
    <mergeCell ref="J2:M2"/>
    <mergeCell ref="J3:M3"/>
    <mergeCell ref="A2:C2"/>
    <mergeCell ref="A4:C4"/>
    <mergeCell ref="D1:F1"/>
    <mergeCell ref="D2:F2"/>
    <mergeCell ref="D5:F5"/>
    <mergeCell ref="A1:C1"/>
    <mergeCell ref="J4:M4"/>
    <mergeCell ref="G1:I1"/>
    <mergeCell ref="G2:I2"/>
    <mergeCell ref="G3:I3"/>
    <mergeCell ref="G4:I4"/>
    <mergeCell ref="A3:C3"/>
    <mergeCell ref="D3:F3"/>
    <mergeCell ref="G5:I5"/>
    <mergeCell ref="C88:F88"/>
    <mergeCell ref="C89:F89"/>
    <mergeCell ref="C65:F65"/>
    <mergeCell ref="C66:F66"/>
    <mergeCell ref="C67:F67"/>
    <mergeCell ref="C68:F68"/>
    <mergeCell ref="C69:F69"/>
    <mergeCell ref="C70:F70"/>
    <mergeCell ref="C71:F71"/>
    <mergeCell ref="C72:F72"/>
    <mergeCell ref="C75:F75"/>
    <mergeCell ref="C73:F73"/>
    <mergeCell ref="C77:F77"/>
    <mergeCell ref="C76:F76"/>
    <mergeCell ref="C74:F74"/>
    <mergeCell ref="C83:I83"/>
    <mergeCell ref="C84:F84"/>
    <mergeCell ref="V32:V49"/>
    <mergeCell ref="P48:R48"/>
    <mergeCell ref="D54:F54"/>
    <mergeCell ref="C86:F86"/>
    <mergeCell ref="C87:F87"/>
    <mergeCell ref="F41:G41"/>
    <mergeCell ref="F42:G42"/>
    <mergeCell ref="F36:G36"/>
    <mergeCell ref="F37:G37"/>
    <mergeCell ref="D37:E37"/>
    <mergeCell ref="D38:E38"/>
    <mergeCell ref="D39:E39"/>
    <mergeCell ref="A38:C38"/>
    <mergeCell ref="A39:C39"/>
    <mergeCell ref="A40:C40"/>
    <mergeCell ref="A41:C41"/>
    <mergeCell ref="F38:G38"/>
    <mergeCell ref="F39:G39"/>
    <mergeCell ref="F40:G40"/>
    <mergeCell ref="A32:C34"/>
    <mergeCell ref="A60:I62"/>
    <mergeCell ref="S54:U54"/>
    <mergeCell ref="C100:F100"/>
    <mergeCell ref="C81:F81"/>
    <mergeCell ref="C85:F85"/>
    <mergeCell ref="C78:F78"/>
    <mergeCell ref="C79:F79"/>
    <mergeCell ref="C80:F80"/>
    <mergeCell ref="C109:F109"/>
    <mergeCell ref="C110:F110"/>
    <mergeCell ref="M48:O48"/>
    <mergeCell ref="C101:F101"/>
    <mergeCell ref="C102:F102"/>
    <mergeCell ref="C91:F91"/>
    <mergeCell ref="C103:F103"/>
    <mergeCell ref="C104:F104"/>
    <mergeCell ref="C105:F105"/>
    <mergeCell ref="C106:F106"/>
    <mergeCell ref="C107:F107"/>
    <mergeCell ref="C108:F108"/>
    <mergeCell ref="C90:F90"/>
    <mergeCell ref="C92:F92"/>
    <mergeCell ref="C94:I94"/>
    <mergeCell ref="C95:F95"/>
    <mergeCell ref="C96:F96"/>
    <mergeCell ref="C99:F99"/>
    <mergeCell ref="R6:T6"/>
    <mergeCell ref="R7:T7"/>
    <mergeCell ref="R8:T8"/>
    <mergeCell ref="R9:T9"/>
    <mergeCell ref="F45:G45"/>
    <mergeCell ref="A42:C42"/>
    <mergeCell ref="N2:P2"/>
    <mergeCell ref="N3:P3"/>
    <mergeCell ref="N4:P4"/>
    <mergeCell ref="M19:O20"/>
    <mergeCell ref="M21:O21"/>
    <mergeCell ref="H41:J41"/>
    <mergeCell ref="H42:J42"/>
    <mergeCell ref="H43:J43"/>
    <mergeCell ref="K32:M34"/>
    <mergeCell ref="K42:M42"/>
    <mergeCell ref="K43:M43"/>
    <mergeCell ref="F43:G43"/>
    <mergeCell ref="A43:C43"/>
    <mergeCell ref="A36:C36"/>
    <mergeCell ref="D44:E44"/>
    <mergeCell ref="F44:G44"/>
    <mergeCell ref="K36:M36"/>
    <mergeCell ref="K37:M37"/>
    <mergeCell ref="R19:T20"/>
    <mergeCell ref="R21:T21"/>
    <mergeCell ref="H44:J44"/>
    <mergeCell ref="D35:G35"/>
    <mergeCell ref="R14:T14"/>
    <mergeCell ref="U19:W20"/>
    <mergeCell ref="U21:W21"/>
    <mergeCell ref="N1:P1"/>
    <mergeCell ref="H32:J34"/>
    <mergeCell ref="H35:J35"/>
    <mergeCell ref="H36:J36"/>
    <mergeCell ref="H37:J37"/>
    <mergeCell ref="H38:J38"/>
    <mergeCell ref="H39:J39"/>
    <mergeCell ref="H40:J40"/>
    <mergeCell ref="R10:T10"/>
    <mergeCell ref="R11:T11"/>
    <mergeCell ref="R12:T12"/>
    <mergeCell ref="R13:T13"/>
    <mergeCell ref="R1:T1"/>
    <mergeCell ref="R2:T2"/>
    <mergeCell ref="R3:T3"/>
    <mergeCell ref="R4:T4"/>
    <mergeCell ref="R5:T5"/>
    <mergeCell ref="A23:C24"/>
    <mergeCell ref="A25:C25"/>
    <mergeCell ref="A54:C54"/>
    <mergeCell ref="A55:C58"/>
    <mergeCell ref="A27:C28"/>
    <mergeCell ref="A29:C29"/>
    <mergeCell ref="D55:F58"/>
    <mergeCell ref="R23:W23"/>
    <mergeCell ref="R24:W25"/>
    <mergeCell ref="W30:X31"/>
    <mergeCell ref="W32:X49"/>
    <mergeCell ref="D27:F28"/>
    <mergeCell ref="D29:F29"/>
    <mergeCell ref="G23:I24"/>
    <mergeCell ref="J23:L24"/>
    <mergeCell ref="G25:I25"/>
    <mergeCell ref="J25:L25"/>
    <mergeCell ref="M23:O24"/>
    <mergeCell ref="M25:O25"/>
    <mergeCell ref="G27:I28"/>
    <mergeCell ref="S55:U58"/>
    <mergeCell ref="AA30:AA31"/>
    <mergeCell ref="Y32:Z49"/>
    <mergeCell ref="G54:I54"/>
    <mergeCell ref="G55:I58"/>
    <mergeCell ref="J54:L54"/>
    <mergeCell ref="J55:L58"/>
    <mergeCell ref="M54:O54"/>
    <mergeCell ref="M55:O58"/>
    <mergeCell ref="P54:R54"/>
    <mergeCell ref="P55:R58"/>
    <mergeCell ref="V30:V31"/>
    <mergeCell ref="U30:U31"/>
    <mergeCell ref="G49:I52"/>
    <mergeCell ref="K38:M38"/>
    <mergeCell ref="K39:M39"/>
    <mergeCell ref="O36:R38"/>
    <mergeCell ref="J48:L48"/>
    <mergeCell ref="J49:L52"/>
    <mergeCell ref="M49:O52"/>
    <mergeCell ref="P49:R52"/>
    <mergeCell ref="K63:V68"/>
    <mergeCell ref="O35:R35"/>
    <mergeCell ref="K60:M62"/>
    <mergeCell ref="A48:C48"/>
    <mergeCell ref="A49:C52"/>
    <mergeCell ref="D48:F48"/>
    <mergeCell ref="D49:F52"/>
    <mergeCell ref="G48:I48"/>
    <mergeCell ref="Y30:Z31"/>
    <mergeCell ref="C64:I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Опросный лист</vt:lpstr>
      <vt:lpstr>Комплект монтажный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СаввинСС</dc:creator>
  <cp:lastModifiedBy>СаввинСС</cp:lastModifiedBy>
  <dcterms:created xsi:type="dcterms:W3CDTF">2017-03-09T06:57:19Z</dcterms:created>
  <dcterms:modified xsi:type="dcterms:W3CDTF">2017-05-17T09:02:58Z</dcterms:modified>
</cp:coreProperties>
</file>