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C57" lockStructure="1"/>
  <bookViews>
    <workbookView xWindow="480" yWindow="135" windowWidth="21075" windowHeight="12345"/>
  </bookViews>
  <sheets>
    <sheet name="Опросный лист" sheetId="1" r:id="rId1"/>
    <sheet name="Кабельные вводы" sheetId="4" state="hidden" r:id="rId2"/>
  </sheets>
  <calcPr calcId="145621" iterateDelta="1E-4"/>
</workbook>
</file>

<file path=xl/calcChain.xml><?xml version="1.0" encoding="utf-8"?>
<calcChain xmlns="http://schemas.openxmlformats.org/spreadsheetml/2006/main">
  <c r="O99" i="4" l="1"/>
  <c r="Q25" i="4" l="1"/>
  <c r="Q27" i="4" l="1"/>
  <c r="F119" i="4" s="1"/>
  <c r="W25" i="4"/>
  <c r="W19" i="4" l="1"/>
  <c r="H8" i="1" l="1"/>
  <c r="T19" i="4"/>
  <c r="A80" i="4" l="1"/>
  <c r="Q69" i="4" l="1"/>
  <c r="T33" i="4" l="1"/>
  <c r="Q60" i="4" l="1"/>
  <c r="Q63" i="4"/>
  <c r="S33" i="4"/>
  <c r="J33" i="4"/>
  <c r="J101" i="4"/>
  <c r="U92" i="4" s="1"/>
  <c r="U90" i="4"/>
  <c r="X90" i="4" l="1"/>
  <c r="R33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AB78" i="4"/>
  <c r="AB77" i="4"/>
  <c r="AB76" i="4"/>
  <c r="AB75" i="4"/>
  <c r="AB74" i="4"/>
  <c r="AB73" i="4"/>
  <c r="AB72" i="4"/>
  <c r="AB71" i="4"/>
  <c r="AB59" i="4"/>
  <c r="AB70" i="4"/>
  <c r="AB69" i="4"/>
  <c r="AB68" i="4"/>
  <c r="AB67" i="4"/>
  <c r="AB66" i="4"/>
  <c r="AB65" i="4"/>
  <c r="AB64" i="4"/>
  <c r="AB63" i="4"/>
  <c r="AB60" i="4"/>
  <c r="AB58" i="4"/>
  <c r="AB57" i="4"/>
  <c r="AB56" i="4"/>
  <c r="AB55" i="4"/>
  <c r="AB54" i="4"/>
  <c r="AB53" i="4"/>
  <c r="AB52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H34" i="4" l="1"/>
  <c r="H35" i="4"/>
  <c r="H36" i="4"/>
  <c r="H37" i="4"/>
  <c r="H38" i="4"/>
  <c r="K33" i="4" s="1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33" i="4"/>
  <c r="O95" i="4"/>
  <c r="T25" i="4"/>
  <c r="O8" i="1" s="1"/>
  <c r="J71" i="4"/>
  <c r="Q19" i="4"/>
  <c r="F115" i="4" s="1"/>
  <c r="M28" i="4"/>
  <c r="M29" i="4"/>
  <c r="M30" i="4"/>
  <c r="M19" i="4"/>
  <c r="D112" i="4" l="1"/>
  <c r="U94" i="4" s="1"/>
  <c r="F118" i="4"/>
  <c r="E98" i="4"/>
  <c r="A13" i="1" s="1"/>
  <c r="E97" i="4"/>
  <c r="A77" i="4"/>
  <c r="A82" i="4"/>
  <c r="A84" i="4" s="1"/>
  <c r="J73" i="4"/>
  <c r="L8" i="1"/>
  <c r="E8" i="1"/>
  <c r="A90" i="4"/>
  <c r="A26" i="1" l="1"/>
  <c r="U88" i="4"/>
  <c r="A86" i="4"/>
  <c r="A88" i="4" s="1"/>
  <c r="A12" i="1"/>
  <c r="J97" i="4"/>
  <c r="A97" i="4"/>
  <c r="M27" i="4" l="1"/>
  <c r="M26" i="4"/>
  <c r="M25" i="4"/>
  <c r="M24" i="4"/>
  <c r="M23" i="4"/>
  <c r="M22" i="4"/>
  <c r="M21" i="4"/>
  <c r="M20" i="4"/>
</calcChain>
</file>

<file path=xl/sharedStrings.xml><?xml version="1.0" encoding="utf-8"?>
<sst xmlns="http://schemas.openxmlformats.org/spreadsheetml/2006/main" count="222" uniqueCount="139">
  <si>
    <t>Опросный лист</t>
  </si>
  <si>
    <t>-</t>
  </si>
  <si>
    <t>Способ монтажа кабеля</t>
  </si>
  <si>
    <t>ЦКЛГ.713721.004</t>
  </si>
  <si>
    <t>КВВ-З</t>
  </si>
  <si>
    <t>ЦКЛГ.687151.000</t>
  </si>
  <si>
    <t>Электромонтаж кабеля в трубе</t>
  </si>
  <si>
    <t>ЦКЛГ.687151.000-02</t>
  </si>
  <si>
    <t>Электромонтаж бронированного кабеля</t>
  </si>
  <si>
    <t>ЦКЛГ.687151.000-04</t>
  </si>
  <si>
    <t>ЦКЛГ.687151.000-06</t>
  </si>
  <si>
    <t>ЦКЛГ.687151.000-08</t>
  </si>
  <si>
    <t>Электромонтаж кабеля в металлорукаве с ПВХ оболочкой</t>
  </si>
  <si>
    <t>Обозначение исполнений кабельного ввода</t>
  </si>
  <si>
    <t>Шифр кабельного ввода</t>
  </si>
  <si>
    <t>Электромонтаж кабеля в металлорукаве</t>
  </si>
  <si>
    <t>Электромонтаж кабеля без дополнительной оболочки</t>
  </si>
  <si>
    <t>Минимальный и максимальный диаметр уплотняемого кабеля, мм</t>
  </si>
  <si>
    <t>Обозначение присоединительной резьбы (справочное)</t>
  </si>
  <si>
    <t>Код 1</t>
  </si>
  <si>
    <t>Размер</t>
  </si>
  <si>
    <t>Код 2</t>
  </si>
  <si>
    <t>Шифр исполнения кабельного ввода</t>
  </si>
  <si>
    <r>
      <t xml:space="preserve">Код исполнения кабельного ввода по способу монтажа </t>
    </r>
    <r>
      <rPr>
        <b/>
        <sz val="10"/>
        <rFont val="Arial"/>
        <family val="2"/>
        <charset val="204"/>
      </rPr>
      <t>кабеля</t>
    </r>
  </si>
  <si>
    <t>Сообщения</t>
  </si>
  <si>
    <t>КВВ-1</t>
  </si>
  <si>
    <t>КВВ-2</t>
  </si>
  <si>
    <t>Кабельный ввод взрывозащищенный КВВ</t>
  </si>
  <si>
    <r>
      <t xml:space="preserve">Н а з н а ч е н и е : </t>
    </r>
    <r>
      <rPr>
        <sz val="10"/>
        <color theme="1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Кабельные вводы КВВ с переходниками КВВ-П и заглушками КВВ-З предназначены для ввода гибких и бронированных кабелей в электрооборудование, применяемое во взрывоопасных зонах и горных выработках</t>
    </r>
  </si>
  <si>
    <t>ЦКЛГ.713261.000</t>
  </si>
  <si>
    <t>КВВ-П</t>
  </si>
  <si>
    <t>Переходник</t>
  </si>
  <si>
    <t xml:space="preserve">Заглушка </t>
  </si>
  <si>
    <t>Вид присоединительной резьбы</t>
  </si>
  <si>
    <t>Наружная</t>
  </si>
  <si>
    <t>Внутренняя</t>
  </si>
  <si>
    <t>Идентификационный номер уплотни-тельного кольца
(сальника)</t>
  </si>
  <si>
    <t>М16</t>
  </si>
  <si>
    <t>М20</t>
  </si>
  <si>
    <t>М24</t>
  </si>
  <si>
    <t>М27</t>
  </si>
  <si>
    <t>М33</t>
  </si>
  <si>
    <t>М39</t>
  </si>
  <si>
    <t>М48</t>
  </si>
  <si>
    <t>М64</t>
  </si>
  <si>
    <t>М72</t>
  </si>
  <si>
    <t>Код 3</t>
  </si>
  <si>
    <t>Код исполнеиня кабельного ввода по способу монтажа</t>
  </si>
  <si>
    <t>КВВ-3</t>
  </si>
  <si>
    <t>КВВ-4</t>
  </si>
  <si>
    <t>КВВ-5</t>
  </si>
  <si>
    <t>Шифр</t>
  </si>
  <si>
    <t>Обозначение минимальной присоединительной резьбы (справочное)</t>
  </si>
  <si>
    <t>Сообщение</t>
  </si>
  <si>
    <t>Укажите вид присоединительной резьбы</t>
  </si>
  <si>
    <t>Вывод сообщения</t>
  </si>
  <si>
    <t>Вывод сообщения 2</t>
  </si>
  <si>
    <t>M12x1</t>
  </si>
  <si>
    <t>M12x1,5</t>
  </si>
  <si>
    <t>M16x1</t>
  </si>
  <si>
    <t>M16x1,5</t>
  </si>
  <si>
    <t>M20x1</t>
  </si>
  <si>
    <t xml:space="preserve">M20x1,5 </t>
  </si>
  <si>
    <t xml:space="preserve">M24x1 </t>
  </si>
  <si>
    <t>M24x1,5</t>
  </si>
  <si>
    <t>M27x1</t>
  </si>
  <si>
    <t>M27x1,5</t>
  </si>
  <si>
    <t>M27x2</t>
  </si>
  <si>
    <t xml:space="preserve">M33x1 </t>
  </si>
  <si>
    <t>M33x2</t>
  </si>
  <si>
    <t xml:space="preserve">M39x2  </t>
  </si>
  <si>
    <t xml:space="preserve">M48x2  </t>
  </si>
  <si>
    <t xml:space="preserve">M64x2 </t>
  </si>
  <si>
    <t xml:space="preserve">M72x2 </t>
  </si>
  <si>
    <t>R¼''</t>
  </si>
  <si>
    <t>G⅜''</t>
  </si>
  <si>
    <t>R⅜''</t>
  </si>
  <si>
    <t>G½''</t>
  </si>
  <si>
    <t>R½''</t>
  </si>
  <si>
    <t>K½''</t>
  </si>
  <si>
    <t>G¾''</t>
  </si>
  <si>
    <t>R¾''</t>
  </si>
  <si>
    <t>K¾''</t>
  </si>
  <si>
    <t>G1''</t>
  </si>
  <si>
    <t>R1''</t>
  </si>
  <si>
    <t>K1''</t>
  </si>
  <si>
    <t>G1¼''</t>
  </si>
  <si>
    <t>R1¼''</t>
  </si>
  <si>
    <t>K1¼''</t>
  </si>
  <si>
    <t>G1½''</t>
  </si>
  <si>
    <t>R1½''</t>
  </si>
  <si>
    <t>K1½''</t>
  </si>
  <si>
    <t>G2''</t>
  </si>
  <si>
    <t>R2''</t>
  </si>
  <si>
    <t>K2''</t>
  </si>
  <si>
    <t>R2½''</t>
  </si>
  <si>
    <t>G3''</t>
  </si>
  <si>
    <t>R3''</t>
  </si>
  <si>
    <t>Размер присоединительной резьбы</t>
  </si>
  <si>
    <t>Идентификационный номер уплотнительного кольца
(сальника)</t>
  </si>
  <si>
    <t>Укажите размер присоединительной резьбы</t>
  </si>
  <si>
    <r>
      <rPr>
        <b/>
        <sz val="10"/>
        <color theme="1"/>
        <rFont val="Arial"/>
        <family val="2"/>
        <charset val="204"/>
      </rPr>
      <t>П р и м е ч а н и я:</t>
    </r>
    <r>
      <rPr>
        <sz val="10"/>
        <color theme="1"/>
        <rFont val="Arial"/>
        <family val="2"/>
        <charset val="204"/>
      </rPr>
      <t xml:space="preserve">
1 Корпус кабельного ввода должен иметь не менее восьми полных витков присоединительной резьбы.
2 По требованию заказчика допускается выполнять метрические резьбы с номинальным диаметром резьбы по 2 и 3 ряду ГОСТ 8724-2002 и дюймовые резьбы с профилем резьбы NPT, UNF или BSP по стандарту ANSI/ASME</t>
    </r>
  </si>
  <si>
    <t>Укажите диапазон уплотняемого кабеля</t>
  </si>
  <si>
    <t>Укажите способ монтажа кабеля</t>
  </si>
  <si>
    <t>Укажите конструкционные особенности изделия</t>
  </si>
  <si>
    <t>Тип резьбы</t>
  </si>
  <si>
    <t>М (метрическая)</t>
  </si>
  <si>
    <t>Другая</t>
  </si>
  <si>
    <t>Тип присоединительной резьбы</t>
  </si>
  <si>
    <t>М</t>
  </si>
  <si>
    <t>G</t>
  </si>
  <si>
    <t>R, K</t>
  </si>
  <si>
    <t>G2½''</t>
  </si>
  <si>
    <t xml:space="preserve">Укажите тип присоединительной резьбы, если в выплывающем списке выбран пункт "Другая":                       </t>
  </si>
  <si>
    <t>Укажите тип присоединительной резьбы</t>
  </si>
  <si>
    <t>Вывод сообщения 3</t>
  </si>
  <si>
    <t>Укажите тип нестандартной присоединительной резьбы</t>
  </si>
  <si>
    <t xml:space="preserve">Размер присоединительной резьбы не может быть меньше приведенного в таблице справочного значения </t>
  </si>
  <si>
    <t>G (трубная)</t>
  </si>
  <si>
    <t>R, K (коническая)</t>
  </si>
  <si>
    <t>М12</t>
  </si>
  <si>
    <t>ЦКЛГ.687151.000-00</t>
  </si>
  <si>
    <t>ЦКЛГ.687151.000-01</t>
  </si>
  <si>
    <t>ЦКЛГ.687151.000-03</t>
  </si>
  <si>
    <t>ЦКЛГ.687151.000-05</t>
  </si>
  <si>
    <t>ЦКЛГ.687151.000-07</t>
  </si>
  <si>
    <t>ЦКЛГ.687151.000-09</t>
  </si>
  <si>
    <r>
      <t xml:space="preserve">П р и м е ч а н и я: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  <charset val="204"/>
      </rPr>
      <t>1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для исполнения КВВ-5 условный проход меньше на 4 мм относительно ДУ металлорукава;                                                                                                                                                                   2 для исполнения КВВ-2 диапозон уплотняемого кабеля выбирается исходя из его диаметра после разделки брони.</t>
    </r>
  </si>
  <si>
    <t>обозначение присоединительной резьбы к трубе [пример: G1/2"]</t>
  </si>
  <si>
    <t>значение внешнего диаметра кабеля в броне [пример: 16]</t>
  </si>
  <si>
    <t>ПРИМЕЧАНИЯ:                                                                                                                                                                                                                                                                 1 для копирования шифра щелкните по нему правой кнопкой мыши и выберите в выплывающем меню пункт "копировать";                                                                 2 для последовательного составления шифра нескольких изделий требуется очистка ранее заполненных полей.</t>
  </si>
  <si>
    <t>Шифр кабельного ввода взрывозащищенного КВВ</t>
  </si>
  <si>
    <t>обозначение типа металлорукава [пример: РЗ-Ц]</t>
  </si>
  <si>
    <t>обозначение Ду металлорукава [пример: 15]</t>
  </si>
  <si>
    <t>вид резьбы на которую осуществляется переход (наружная/внутренняя)</t>
  </si>
  <si>
    <t>обозначение резьбы на которую осуществляется переход [пример: М20х1,5]</t>
  </si>
  <si>
    <t>ЕСЛИ(И(Q19=D8;Q25+4&lt;O99);"Ду металлорукава больше условного прохода";O99)</t>
  </si>
  <si>
    <t xml:space="preserve">Если выбрано исполнение кабельного ввода КВВ-П ,КВВ-1, КВВ-2, КВВ-3 или КВВ-5 укажите дополнительно конструкционные особенности:                         </t>
  </si>
  <si>
    <t>НЕ(O99=0);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</si>
</sst>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/>
    <xf numFmtId="0" fontId="0" fillId="0" borderId="0" xfId="0" applyBorder="1"/>
    <xf numFmtId="0" fontId="1" fillId="0" borderId="0" xfId="0" applyFont="1" applyBorder="1" applyAlignment="1"/>
    <xf numFmtId="0" fontId="0" fillId="3" borderId="0" xfId="0" applyFill="1"/>
    <xf numFmtId="0" fontId="3" fillId="3" borderId="0" xfId="0" applyFont="1" applyFill="1" applyAlignment="1">
      <alignment wrapText="1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4" fillId="3" borderId="0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4" borderId="30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2" xfId="0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0" borderId="34" xfId="0" applyBorder="1" applyProtection="1"/>
    <xf numFmtId="0" fontId="0" fillId="0" borderId="35" xfId="0" applyBorder="1" applyProtection="1"/>
    <xf numFmtId="0" fontId="0" fillId="0" borderId="36" xfId="0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45" xfId="0" applyBorder="1" applyProtection="1"/>
    <xf numFmtId="0" fontId="0" fillId="0" borderId="46" xfId="0" applyBorder="1" applyProtection="1"/>
    <xf numFmtId="0" fontId="0" fillId="0" borderId="47" xfId="0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14" xfId="0" applyBorder="1" applyProtection="1"/>
    <xf numFmtId="0" fontId="0" fillId="0" borderId="49" xfId="0" applyBorder="1" applyProtection="1"/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2" xfId="0" applyBorder="1" applyProtection="1"/>
    <xf numFmtId="0" fontId="0" fillId="3" borderId="0" xfId="0" applyFill="1" applyProtection="1"/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13" fillId="3" borderId="0" xfId="0" applyFont="1" applyFill="1" applyProtection="1"/>
    <xf numFmtId="0" fontId="3" fillId="3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8" borderId="17" xfId="0" applyFill="1" applyBorder="1" applyAlignment="1">
      <alignment horizontal="center" vertical="center"/>
    </xf>
    <xf numFmtId="0" fontId="0" fillId="9" borderId="29" xfId="0" applyFill="1" applyBorder="1" applyAlignment="1">
      <alignment vertical="center"/>
    </xf>
    <xf numFmtId="0" fontId="0" fillId="2" borderId="2" xfId="0" applyFill="1" applyBorder="1"/>
    <xf numFmtId="0" fontId="0" fillId="10" borderId="0" xfId="0" applyFill="1" applyBorder="1"/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28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1" fillId="5" borderId="23" xfId="0" applyFont="1" applyFill="1" applyBorder="1" applyAlignment="1" applyProtection="1">
      <alignment horizontal="center" vertical="center" wrapText="1"/>
    </xf>
    <xf numFmtId="0" fontId="11" fillId="5" borderId="24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2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11" fillId="5" borderId="18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16" fillId="9" borderId="27" xfId="0" applyFont="1" applyFill="1" applyBorder="1" applyAlignment="1" applyProtection="1">
      <alignment horizontal="center" vertical="center" wrapText="1"/>
    </xf>
    <xf numFmtId="0" fontId="16" fillId="9" borderId="26" xfId="0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5" fillId="0" borderId="28" xfId="0" applyFont="1" applyBorder="1" applyAlignment="1" applyProtection="1">
      <alignment horizontal="center"/>
    </xf>
    <xf numFmtId="0" fontId="15" fillId="0" borderId="29" xfId="0" applyFont="1" applyBorder="1" applyAlignment="1" applyProtection="1">
      <alignment horizontal="center"/>
    </xf>
    <xf numFmtId="0" fontId="0" fillId="0" borderId="2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wrapText="1"/>
    </xf>
    <xf numFmtId="0" fontId="0" fillId="0" borderId="28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16" fontId="7" fillId="0" borderId="15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16" fontId="7" fillId="0" borderId="25" xfId="0" applyNumberFormat="1" applyFont="1" applyBorder="1" applyAlignment="1" applyProtection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7" borderId="23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5" borderId="41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42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3" dropStyle="combo" dx="16" fmlaLink="'Кабельные вводы'!$K$19:$L$31" fmlaRange="'Кабельные вводы'!$M$19:$M$31" sel="13" val="0"/>
</file>

<file path=xl/ctrlProps/ctrlProp2.xml><?xml version="1.0" encoding="utf-8"?>
<formControlPr xmlns="http://schemas.microsoft.com/office/spreadsheetml/2009/9/main" objectType="Drop" dropLines="3" dropStyle="combo" dx="16" fmlaLink="'Кабельные вводы'!$O$19:$O$31" fmlaRange="'Кабельные вводы'!$K$2:$N$4" sel="3" val="0"/>
</file>

<file path=xl/ctrlProps/ctrlProp3.xml><?xml version="1.0" encoding="utf-8"?>
<formControlPr xmlns="http://schemas.microsoft.com/office/spreadsheetml/2009/9/main" objectType="Drop" dropLines="19" dropStyle="combo" dx="16" fmlaLink="'Кабельные вводы'!$N$40:$N$56" fmlaRange="'Кабельные вводы'!$M$40:$M$57" sel="18" val="0"/>
</file>

<file path=xl/ctrlProps/ctrlProp4.xml><?xml version="1.0" encoding="utf-8"?>
<formControlPr xmlns="http://schemas.microsoft.com/office/spreadsheetml/2009/9/main" objectType="Drop" dropLines="5" dropStyle="combo" dx="16" fmlaLink="'Кабельные вводы'!$P$34:$P$37" fmlaRange="'Кабельные вводы'!$M$34:$O$38" sel="5" val="0"/>
</file>

<file path=xl/ctrlProps/ctrlProp5.xml><?xml version="1.0" encoding="utf-8"?>
<formControlPr xmlns="http://schemas.microsoft.com/office/spreadsheetml/2009/9/main" objectType="Drop" dropStyle="combo" dx="16" fmlaLink="'Кабельные вводы'!$N$19:$N$31" fmlaRange="'Кабельные вводы'!$G$2:$J$9" sel="8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10</xdr:col>
          <xdr:colOff>828675</xdr:colOff>
          <xdr:row>7</xdr:row>
          <xdr:rowOff>219075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9525</xdr:rowOff>
        </xdr:from>
        <xdr:to>
          <xdr:col>1</xdr:col>
          <xdr:colOff>609600</xdr:colOff>
          <xdr:row>16</xdr:row>
          <xdr:rowOff>209550</xdr:rowOff>
        </xdr:to>
        <xdr:sp macro="" textlink="">
          <xdr:nvSpPr>
            <xdr:cNvPr id="2186" name="Drop Down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9525</xdr:rowOff>
        </xdr:from>
        <xdr:to>
          <xdr:col>8</xdr:col>
          <xdr:colOff>914400</xdr:colOff>
          <xdr:row>16</xdr:row>
          <xdr:rowOff>209550</xdr:rowOff>
        </xdr:to>
        <xdr:sp macro="" textlink="">
          <xdr:nvSpPr>
            <xdr:cNvPr id="2189" name="Drop Down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5</xdr:col>
          <xdr:colOff>647700</xdr:colOff>
          <xdr:row>16</xdr:row>
          <xdr:rowOff>209550</xdr:rowOff>
        </xdr:to>
        <xdr:sp macro="" textlink="">
          <xdr:nvSpPr>
            <xdr:cNvPr id="2190" name="Drop Down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9525</xdr:rowOff>
        </xdr:from>
        <xdr:to>
          <xdr:col>3</xdr:col>
          <xdr:colOff>428625</xdr:colOff>
          <xdr:row>7</xdr:row>
          <xdr:rowOff>219075</xdr:rowOff>
        </xdr:to>
        <xdr:sp macro="" textlink="">
          <xdr:nvSpPr>
            <xdr:cNvPr id="2191" name="Drop Down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C63"/>
  <sheetViews>
    <sheetView tabSelected="1" zoomScaleNormal="100" workbookViewId="0">
      <selection activeCell="V15" sqref="V15"/>
    </sheetView>
  </sheetViews>
  <sheetFormatPr defaultRowHeight="15" x14ac:dyDescent="0.25"/>
  <cols>
    <col min="1" max="1" width="23.42578125" customWidth="1"/>
    <col min="2" max="2" width="9.42578125" customWidth="1"/>
    <col min="3" max="3" width="7" customWidth="1"/>
    <col min="4" max="4" width="6.7109375" customWidth="1"/>
    <col min="6" max="6" width="10" customWidth="1"/>
    <col min="7" max="7" width="2" customWidth="1"/>
    <col min="8" max="8" width="16" customWidth="1"/>
    <col min="9" max="9" width="14" customWidth="1"/>
    <col min="10" max="10" width="15.42578125" customWidth="1"/>
    <col min="11" max="11" width="12.7109375" customWidth="1"/>
    <col min="12" max="12" width="5.85546875" customWidth="1"/>
    <col min="13" max="13" width="6.42578125" customWidth="1"/>
    <col min="15" max="15" width="8.85546875" customWidth="1"/>
    <col min="17" max="17" width="9.140625" customWidth="1"/>
    <col min="19" max="19" width="6.28515625" customWidth="1"/>
    <col min="20" max="20" width="6.85546875" customWidth="1"/>
    <col min="21" max="21" width="5.42578125" customWidth="1"/>
  </cols>
  <sheetData>
    <row r="1" spans="1:29" ht="15.75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" customHeight="1" x14ac:dyDescent="0.25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51"/>
      <c r="R2" s="51"/>
      <c r="S2" s="51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8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51"/>
      <c r="R3" s="51"/>
      <c r="S3" s="51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 customHeight="1" x14ac:dyDescent="0.25">
      <c r="A4" s="100" t="s">
        <v>28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51"/>
      <c r="Q4" s="51"/>
      <c r="R4" s="51"/>
      <c r="S4" s="51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 customHeight="1" thickBo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51"/>
      <c r="Q5" s="51"/>
      <c r="R5" s="51"/>
      <c r="S5" s="51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44.25" customHeight="1" x14ac:dyDescent="0.25">
      <c r="A6" s="84" t="s">
        <v>2</v>
      </c>
      <c r="B6" s="102"/>
      <c r="C6" s="102"/>
      <c r="D6" s="85"/>
      <c r="E6" s="88" t="s">
        <v>23</v>
      </c>
      <c r="F6" s="89"/>
      <c r="G6" s="90"/>
      <c r="H6" s="88" t="s">
        <v>22</v>
      </c>
      <c r="I6" s="90"/>
      <c r="J6" s="88" t="s">
        <v>17</v>
      </c>
      <c r="K6" s="89"/>
      <c r="L6" s="88" t="s">
        <v>99</v>
      </c>
      <c r="M6" s="89"/>
      <c r="N6" s="90"/>
      <c r="O6" s="84" t="s">
        <v>52</v>
      </c>
      <c r="P6" s="8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1" customHeight="1" thickBot="1" x14ac:dyDescent="0.3">
      <c r="A7" s="86"/>
      <c r="B7" s="103"/>
      <c r="C7" s="103"/>
      <c r="D7" s="87"/>
      <c r="E7" s="91"/>
      <c r="F7" s="92"/>
      <c r="G7" s="93"/>
      <c r="H7" s="91"/>
      <c r="I7" s="93"/>
      <c r="J7" s="91"/>
      <c r="K7" s="92"/>
      <c r="L7" s="91"/>
      <c r="M7" s="92"/>
      <c r="N7" s="93"/>
      <c r="O7" s="86"/>
      <c r="P7" s="8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8.75" customHeight="1" thickBot="1" x14ac:dyDescent="0.3">
      <c r="A8" s="104"/>
      <c r="B8" s="105"/>
      <c r="C8" s="105"/>
      <c r="D8" s="106"/>
      <c r="E8" s="97" t="str">
        <f>'Кабельные вводы'!Q19</f>
        <v>-</v>
      </c>
      <c r="F8" s="98"/>
      <c r="G8" s="99"/>
      <c r="H8" s="94" t="str">
        <f>'Кабельные вводы'!W19</f>
        <v>-</v>
      </c>
      <c r="I8" s="95"/>
      <c r="J8" s="117"/>
      <c r="K8" s="118"/>
      <c r="L8" s="79" t="str">
        <f>'Кабельные вводы'!Q25</f>
        <v>-</v>
      </c>
      <c r="M8" s="80"/>
      <c r="N8" s="81"/>
      <c r="O8" s="113" t="str">
        <f>'Кабельные вводы'!T25</f>
        <v>-</v>
      </c>
      <c r="P8" s="11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8" customHeight="1" x14ac:dyDescent="0.25">
      <c r="A9" s="96" t="s">
        <v>127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13"/>
      <c r="S9" s="13"/>
      <c r="T9" s="13"/>
      <c r="U9" s="13"/>
      <c r="V9" s="5"/>
      <c r="W9" s="5"/>
      <c r="X9" s="5"/>
      <c r="Y9" s="5"/>
      <c r="Z9" s="5"/>
      <c r="AA9" s="5"/>
      <c r="AB9" s="5"/>
      <c r="AC9" s="5"/>
    </row>
    <row r="10" spans="1:29" ht="24" customHeight="1" thickBot="1" x14ac:dyDescent="0.3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3"/>
      <c r="S10" s="13"/>
      <c r="T10" s="13"/>
      <c r="U10" s="13"/>
      <c r="V10" s="5"/>
      <c r="W10" s="5"/>
      <c r="X10" s="5"/>
      <c r="Y10" s="5"/>
      <c r="Z10" s="5"/>
      <c r="AA10" s="5"/>
      <c r="AB10" s="5"/>
      <c r="AC10" s="5"/>
    </row>
    <row r="11" spans="1:29" ht="18.75" customHeight="1" thickBot="1" x14ac:dyDescent="0.3">
      <c r="A11" s="97" t="s">
        <v>137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15"/>
      <c r="R11" s="13"/>
      <c r="S11" s="13"/>
      <c r="T11" s="6"/>
      <c r="U11" s="6"/>
      <c r="V11" s="5"/>
      <c r="W11" s="5"/>
      <c r="X11" s="5"/>
      <c r="Y11" s="5"/>
      <c r="Z11" s="5"/>
      <c r="AA11" s="5"/>
      <c r="AB11" s="5"/>
      <c r="AC11" s="5"/>
    </row>
    <row r="12" spans="1:29" ht="40.5" customHeight="1" thickBot="1" x14ac:dyDescent="0.3">
      <c r="A12" s="79" t="str">
        <f>'Кабельные вводы'!E97</f>
        <v>-</v>
      </c>
      <c r="B12" s="80"/>
      <c r="C12" s="80"/>
      <c r="D12" s="81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51"/>
      <c r="R12" s="51"/>
      <c r="S12" s="51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8.5" customHeight="1" thickBot="1" x14ac:dyDescent="0.3">
      <c r="A13" s="79" t="str">
        <f>'Кабельные вводы'!E98</f>
        <v>-</v>
      </c>
      <c r="B13" s="80"/>
      <c r="C13" s="80"/>
      <c r="D13" s="81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51"/>
      <c r="R13" s="51"/>
      <c r="S13" s="51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8" customHeight="1" thickBot="1" x14ac:dyDescent="0.3">
      <c r="A14" s="52"/>
      <c r="B14" s="52"/>
      <c r="C14" s="52"/>
      <c r="D14" s="52"/>
      <c r="E14" s="52"/>
      <c r="F14" s="53"/>
      <c r="G14" s="53"/>
      <c r="H14" s="53"/>
      <c r="I14" s="53"/>
      <c r="J14" s="53"/>
      <c r="K14" s="53"/>
      <c r="L14" s="53"/>
      <c r="M14" s="51"/>
      <c r="N14" s="51"/>
      <c r="O14" s="51"/>
      <c r="P14" s="51"/>
      <c r="Q14" s="51"/>
      <c r="R14" s="51"/>
      <c r="S14" s="51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6.5" customHeight="1" x14ac:dyDescent="0.25">
      <c r="A15" s="84" t="s">
        <v>33</v>
      </c>
      <c r="B15" s="85"/>
      <c r="C15" s="84" t="s">
        <v>108</v>
      </c>
      <c r="D15" s="102"/>
      <c r="E15" s="102"/>
      <c r="F15" s="85"/>
      <c r="G15" s="84" t="s">
        <v>98</v>
      </c>
      <c r="H15" s="102"/>
      <c r="I15" s="8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"/>
      <c r="AA15" s="5"/>
      <c r="AB15" s="5"/>
      <c r="AC15" s="5"/>
    </row>
    <row r="16" spans="1:29" ht="18" customHeight="1" thickBot="1" x14ac:dyDescent="0.3">
      <c r="A16" s="86"/>
      <c r="B16" s="87"/>
      <c r="C16" s="86"/>
      <c r="D16" s="103"/>
      <c r="E16" s="103"/>
      <c r="F16" s="87"/>
      <c r="G16" s="86"/>
      <c r="H16" s="103"/>
      <c r="I16" s="8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5"/>
      <c r="AA16" s="5"/>
      <c r="AB16" s="5"/>
      <c r="AC16" s="5"/>
    </row>
    <row r="17" spans="1:29" ht="18.75" customHeight="1" thickBot="1" x14ac:dyDescent="0.3">
      <c r="A17" s="16"/>
      <c r="B17" s="14"/>
      <c r="C17" s="104"/>
      <c r="D17" s="105"/>
      <c r="E17" s="105"/>
      <c r="F17" s="106"/>
      <c r="G17" s="119"/>
      <c r="H17" s="120"/>
      <c r="I17" s="121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5"/>
      <c r="AA17" s="5"/>
      <c r="AB17" s="5"/>
      <c r="AC17" s="5"/>
    </row>
    <row r="18" spans="1:29" ht="18.75" customHeight="1" thickBo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5"/>
      <c r="AA18" s="5"/>
      <c r="AB18" s="5"/>
      <c r="AC18" s="5"/>
    </row>
    <row r="19" spans="1:29" ht="18.75" customHeight="1" thickBot="1" x14ac:dyDescent="0.3">
      <c r="A19" s="97" t="s">
        <v>113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13"/>
      <c r="R19" s="13"/>
      <c r="S19" s="13"/>
      <c r="T19" s="13"/>
      <c r="U19" s="13"/>
      <c r="V19" s="13"/>
      <c r="W19" s="13"/>
      <c r="X19" s="13"/>
      <c r="Y19" s="13"/>
      <c r="Z19" s="5"/>
      <c r="AA19" s="5"/>
      <c r="AB19" s="5"/>
      <c r="AC19" s="5"/>
    </row>
    <row r="20" spans="1:29" ht="18.75" customHeight="1" thickBot="1" x14ac:dyDescent="0.3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13"/>
      <c r="R20" s="13"/>
      <c r="S20" s="13"/>
      <c r="T20" s="13"/>
      <c r="U20" s="13"/>
      <c r="V20" s="13"/>
      <c r="W20" s="13"/>
      <c r="X20" s="13"/>
      <c r="Y20" s="13"/>
      <c r="Z20" s="5"/>
      <c r="AA20" s="5"/>
      <c r="AB20" s="5"/>
      <c r="AC20" s="5"/>
    </row>
    <row r="21" spans="1:29" ht="18" customHeight="1" x14ac:dyDescent="0.25">
      <c r="A21" s="115" t="s">
        <v>101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51"/>
      <c r="Q21" s="51"/>
      <c r="R21" s="51"/>
      <c r="S21" s="51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8" customHeight="1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51"/>
      <c r="Q22" s="51"/>
      <c r="R22" s="51"/>
      <c r="S22" s="51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8" customHeight="1" thickBot="1" x14ac:dyDescent="0.3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51"/>
      <c r="Q23" s="51"/>
      <c r="R23" s="51"/>
      <c r="S23" s="51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8" customHeight="1" x14ac:dyDescent="0.25">
      <c r="A24" s="61" t="s">
        <v>131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51"/>
      <c r="R24" s="51"/>
      <c r="S24" s="51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8" customHeight="1" thickBo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51"/>
      <c r="R25" s="51"/>
      <c r="S25" s="51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8" customHeight="1" x14ac:dyDescent="0.25">
      <c r="A26" s="67" t="str">
        <f>'Кабельные вводы'!U94</f>
        <v/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51"/>
      <c r="R26" s="51"/>
      <c r="S26" s="51"/>
      <c r="T26" s="7"/>
      <c r="U26" s="7"/>
      <c r="V26" s="5"/>
      <c r="W26" s="5"/>
      <c r="X26" s="5"/>
      <c r="Y26" s="5"/>
      <c r="Z26" s="5"/>
      <c r="AA26" s="5"/>
      <c r="AB26" s="5"/>
      <c r="AC26" s="5"/>
    </row>
    <row r="27" spans="1:29" ht="18" customHeight="1" x14ac:dyDescent="0.2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51"/>
      <c r="R27" s="51"/>
      <c r="S27" s="51"/>
      <c r="T27" s="8"/>
      <c r="U27" s="8"/>
      <c r="V27" s="8"/>
      <c r="W27" s="8"/>
      <c r="X27" s="8"/>
      <c r="Y27" s="5"/>
      <c r="Z27" s="5"/>
      <c r="AA27" s="5"/>
      <c r="AB27" s="5"/>
      <c r="AC27" s="5"/>
    </row>
    <row r="28" spans="1:29" ht="18" customHeight="1" x14ac:dyDescent="0.2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51"/>
      <c r="R28" s="51"/>
      <c r="S28" s="51"/>
      <c r="T28" s="9"/>
      <c r="U28" s="9"/>
      <c r="V28" s="5"/>
      <c r="W28" s="5"/>
      <c r="X28" s="5"/>
      <c r="Y28" s="5"/>
      <c r="Z28" s="5"/>
      <c r="AA28" s="5"/>
      <c r="AB28" s="5"/>
      <c r="AC28" s="5"/>
    </row>
    <row r="29" spans="1:29" ht="18" customHeigh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51"/>
      <c r="R29" s="51"/>
      <c r="S29" s="51"/>
      <c r="T29" s="6"/>
      <c r="U29" s="6"/>
      <c r="V29" s="5"/>
      <c r="W29" s="5"/>
      <c r="X29" s="5"/>
      <c r="Y29" s="5"/>
      <c r="Z29" s="5"/>
      <c r="AA29" s="5"/>
      <c r="AB29" s="5"/>
      <c r="AC29" s="5"/>
    </row>
    <row r="30" spans="1:29" ht="18" customHeight="1" thickBot="1" x14ac:dyDescent="0.3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  <c r="Q30" s="51"/>
      <c r="R30" s="51"/>
      <c r="S30" s="51"/>
      <c r="T30" s="6"/>
      <c r="U30" s="6"/>
      <c r="V30" s="5"/>
      <c r="W30" s="5"/>
      <c r="X30" s="5"/>
      <c r="Y30" s="5"/>
      <c r="Z30" s="5"/>
      <c r="AA30" s="5"/>
      <c r="AB30" s="5"/>
      <c r="AC30" s="5"/>
    </row>
    <row r="31" spans="1:29" ht="18" customHeight="1" x14ac:dyDescent="0.25">
      <c r="A31" s="54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6"/>
      <c r="U31" s="6"/>
      <c r="V31" s="5"/>
      <c r="W31" s="5"/>
      <c r="X31" s="5"/>
      <c r="Y31" s="5"/>
      <c r="Z31" s="5"/>
      <c r="AA31" s="5"/>
      <c r="AB31" s="5"/>
      <c r="AC31" s="5"/>
    </row>
    <row r="32" spans="1:29" ht="18" customHeight="1" x14ac:dyDescent="0.25">
      <c r="A32" s="111" t="s">
        <v>130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51"/>
      <c r="R32" s="51"/>
      <c r="S32" s="51"/>
      <c r="T32" s="5"/>
      <c r="U32" s="6"/>
      <c r="V32" s="5"/>
      <c r="W32" s="5"/>
      <c r="X32" s="5"/>
      <c r="Y32" s="5"/>
      <c r="Z32" s="5"/>
      <c r="AA32" s="5"/>
      <c r="AB32" s="5"/>
      <c r="AC32" s="5"/>
    </row>
    <row r="33" spans="1:29" ht="18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51"/>
      <c r="R33" s="51"/>
      <c r="S33" s="51"/>
      <c r="T33" s="5"/>
      <c r="U33" s="6"/>
      <c r="V33" s="5"/>
      <c r="W33" s="5"/>
      <c r="X33" s="5"/>
      <c r="Y33" s="5"/>
      <c r="Z33" s="5"/>
      <c r="AA33" s="5"/>
      <c r="AB33" s="5"/>
      <c r="AC33" s="5"/>
    </row>
    <row r="34" spans="1:29" ht="18" customHeight="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8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8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8" customHeight="1" x14ac:dyDescent="0.25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"/>
      <c r="AA37" s="5"/>
      <c r="AB37" s="5"/>
      <c r="AC37" s="5"/>
    </row>
    <row r="38" spans="1:29" ht="18" customHeight="1" x14ac:dyDescent="0.25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"/>
      <c r="AA38" s="5"/>
      <c r="AB38" s="5"/>
      <c r="AC38" s="5"/>
    </row>
    <row r="39" spans="1:29" ht="18" customHeight="1" x14ac:dyDescent="0.25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5"/>
      <c r="AA39" s="5"/>
      <c r="AB39" s="5"/>
      <c r="AC39" s="5"/>
    </row>
    <row r="40" spans="1:29" ht="18" customHeigh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0"/>
      <c r="U40" s="10"/>
      <c r="V40" s="10"/>
      <c r="W40" s="10"/>
      <c r="X40" s="10"/>
      <c r="Y40" s="10"/>
      <c r="Z40" s="5"/>
      <c r="AA40" s="5"/>
      <c r="AB40" s="5"/>
      <c r="AC40" s="5"/>
    </row>
    <row r="41" spans="1:29" ht="18" customHeigh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0"/>
      <c r="U41" s="10"/>
      <c r="V41" s="10"/>
      <c r="W41" s="10"/>
      <c r="X41" s="10"/>
      <c r="Y41" s="10"/>
      <c r="Z41" s="5"/>
      <c r="AA41" s="5"/>
      <c r="AB41" s="5"/>
      <c r="AC41" s="5"/>
    </row>
    <row r="42" spans="1:29" ht="18" customHeigh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0"/>
      <c r="U42" s="10"/>
      <c r="V42" s="10"/>
      <c r="W42" s="10"/>
      <c r="X42" s="10"/>
      <c r="Y42" s="10"/>
      <c r="Z42" s="5"/>
      <c r="AA42" s="5"/>
      <c r="AB42" s="5"/>
      <c r="AC42" s="5"/>
    </row>
    <row r="43" spans="1:29" ht="18" customHeigh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0"/>
      <c r="U43" s="10"/>
      <c r="V43" s="10"/>
      <c r="W43" s="10"/>
      <c r="X43" s="10"/>
      <c r="Y43" s="10"/>
      <c r="Z43" s="5"/>
      <c r="AA43" s="5"/>
      <c r="AB43" s="5"/>
      <c r="AC43" s="5"/>
    </row>
    <row r="44" spans="1:29" ht="18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0"/>
      <c r="U44" s="10"/>
      <c r="V44" s="10"/>
      <c r="W44" s="10"/>
      <c r="X44" s="10"/>
      <c r="Y44" s="10"/>
      <c r="Z44" s="5"/>
      <c r="AA44" s="5"/>
      <c r="AB44" s="5"/>
      <c r="AC44" s="5"/>
    </row>
    <row r="45" spans="1:29" ht="18" customHeigh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0"/>
      <c r="U45" s="10"/>
      <c r="V45" s="10"/>
      <c r="W45" s="10"/>
      <c r="X45" s="10"/>
      <c r="Y45" s="10"/>
      <c r="Z45" s="5"/>
      <c r="AA45" s="5"/>
      <c r="AB45" s="5"/>
      <c r="AC45" s="5"/>
    </row>
    <row r="46" spans="1:29" ht="18" customHeigh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0"/>
      <c r="U46" s="10"/>
      <c r="V46" s="10"/>
      <c r="W46" s="10"/>
      <c r="X46" s="10"/>
      <c r="Y46" s="10"/>
      <c r="Z46" s="5"/>
      <c r="AA46" s="5"/>
      <c r="AB46" s="5"/>
      <c r="AC46" s="5"/>
    </row>
    <row r="47" spans="1:29" ht="18" customHeigh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0"/>
      <c r="U47" s="10"/>
      <c r="V47" s="10"/>
      <c r="W47" s="10"/>
      <c r="X47" s="10"/>
      <c r="Y47" s="10"/>
      <c r="Z47" s="5"/>
      <c r="AA47" s="5"/>
      <c r="AB47" s="5"/>
      <c r="AC47" s="5"/>
    </row>
    <row r="48" spans="1:29" ht="18" customHeigh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0"/>
      <c r="U48" s="10"/>
      <c r="V48" s="10"/>
      <c r="W48" s="10"/>
      <c r="X48" s="10"/>
      <c r="Y48" s="10"/>
      <c r="Z48" s="5"/>
      <c r="AA48" s="5"/>
      <c r="AB48" s="5"/>
      <c r="AC48" s="5"/>
    </row>
    <row r="49" spans="1:29" ht="18" customHeight="1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1"/>
      <c r="U49" s="1"/>
      <c r="V49" s="1"/>
      <c r="W49" s="1"/>
      <c r="X49" s="1"/>
      <c r="Y49" s="1"/>
      <c r="AB49" s="5"/>
      <c r="AC49" s="5"/>
    </row>
    <row r="50" spans="1:29" ht="15" customHeight="1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1"/>
      <c r="U50" s="1"/>
      <c r="V50" s="1"/>
      <c r="W50" s="1"/>
      <c r="X50" s="1"/>
      <c r="Y50" s="1"/>
      <c r="AB50" s="5"/>
      <c r="AC50" s="5"/>
    </row>
    <row r="51" spans="1:29" ht="15" customHeight="1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1"/>
      <c r="U51" s="1"/>
      <c r="V51" s="1"/>
      <c r="W51" s="1"/>
      <c r="X51" s="1"/>
      <c r="Y51" s="1"/>
      <c r="AB51" s="5"/>
      <c r="AC51" s="5"/>
    </row>
    <row r="52" spans="1:29" ht="1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"/>
      <c r="U52" s="1"/>
      <c r="V52" s="1"/>
      <c r="W52" s="1"/>
      <c r="X52" s="1"/>
      <c r="Y52" s="1"/>
    </row>
    <row r="53" spans="1:29" ht="15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"/>
      <c r="U53" s="1"/>
      <c r="V53" s="1"/>
      <c r="W53" s="1"/>
      <c r="X53" s="1"/>
      <c r="Y53" s="1"/>
    </row>
    <row r="54" spans="1:29" ht="15" customHeight="1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  <row r="55" spans="1:29" ht="15" customHeight="1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</row>
    <row r="56" spans="1:29" ht="15" customHeight="1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29" ht="15" customHeight="1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1:29" ht="15" customHeight="1" x14ac:dyDescent="0.25">
      <c r="A58" s="3"/>
      <c r="B58" s="2"/>
      <c r="C58" s="2"/>
      <c r="D58" s="2"/>
      <c r="E58" s="2"/>
      <c r="F58" s="2"/>
      <c r="G58" s="2"/>
      <c r="H58" s="4"/>
      <c r="I58" s="4"/>
      <c r="J58" s="4"/>
      <c r="K58" s="4"/>
      <c r="L58" s="3"/>
      <c r="M58" s="3"/>
      <c r="N58" s="3"/>
      <c r="O58" s="3"/>
      <c r="P58" s="3"/>
    </row>
    <row r="59" spans="1:29" ht="15" customHeight="1" x14ac:dyDescent="0.25">
      <c r="A59" s="3"/>
      <c r="B59" s="2"/>
      <c r="C59" s="2"/>
      <c r="D59" s="2"/>
      <c r="E59" s="2"/>
      <c r="F59" s="2"/>
      <c r="G59" s="2"/>
      <c r="H59" s="4"/>
      <c r="I59" s="4"/>
      <c r="J59" s="4"/>
      <c r="K59" s="4"/>
      <c r="L59" s="3"/>
      <c r="M59" s="3"/>
      <c r="N59" s="3"/>
      <c r="O59" s="3"/>
      <c r="P59" s="3"/>
    </row>
    <row r="60" spans="1:29" ht="15" customHeight="1" x14ac:dyDescent="0.25">
      <c r="A60" s="3"/>
      <c r="B60" s="2"/>
      <c r="C60" s="2"/>
      <c r="D60" s="2"/>
      <c r="E60" s="2"/>
      <c r="F60" s="2"/>
      <c r="G60" s="2"/>
      <c r="H60" s="4"/>
      <c r="I60" s="4"/>
      <c r="J60" s="4"/>
      <c r="K60" s="4"/>
      <c r="L60" s="3"/>
      <c r="M60" s="3"/>
      <c r="N60" s="3"/>
      <c r="O60" s="3"/>
      <c r="P60" s="3"/>
    </row>
    <row r="61" spans="1:29" ht="15" customHeight="1" x14ac:dyDescent="0.25">
      <c r="A61" s="3"/>
      <c r="B61" s="2"/>
      <c r="C61" s="2"/>
      <c r="D61" s="2"/>
      <c r="E61" s="2"/>
      <c r="F61" s="2"/>
      <c r="G61" s="2"/>
      <c r="H61" s="4"/>
      <c r="I61" s="4"/>
      <c r="J61" s="4"/>
      <c r="K61" s="4"/>
      <c r="L61" s="3"/>
      <c r="M61" s="3"/>
      <c r="N61" s="3"/>
      <c r="O61" s="3"/>
      <c r="P61" s="3"/>
    </row>
    <row r="62" spans="1:29" ht="15" customHeight="1" x14ac:dyDescent="0.25">
      <c r="A62" s="3"/>
      <c r="B62" s="2"/>
      <c r="C62" s="2"/>
      <c r="D62" s="2"/>
      <c r="E62" s="2"/>
      <c r="F62" s="2"/>
      <c r="G62" s="2"/>
      <c r="H62" s="4"/>
      <c r="I62" s="4"/>
      <c r="J62" s="4"/>
      <c r="K62" s="4"/>
      <c r="L62" s="3"/>
      <c r="M62" s="3"/>
      <c r="N62" s="3"/>
      <c r="O62" s="3"/>
      <c r="P62" s="3"/>
    </row>
    <row r="63" spans="1:2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</sheetData>
  <sheetProtection password="CC57" sheet="1" objects="1" scenarios="1"/>
  <mergeCells count="34">
    <mergeCell ref="J6:K7"/>
    <mergeCell ref="J8:K8"/>
    <mergeCell ref="L6:N7"/>
    <mergeCell ref="L8:N8"/>
    <mergeCell ref="G15:I16"/>
    <mergeCell ref="A1:S1"/>
    <mergeCell ref="A15:B16"/>
    <mergeCell ref="E6:G7"/>
    <mergeCell ref="H6:I7"/>
    <mergeCell ref="H8:I8"/>
    <mergeCell ref="A9:Q10"/>
    <mergeCell ref="E8:G8"/>
    <mergeCell ref="A4:O5"/>
    <mergeCell ref="C15:F16"/>
    <mergeCell ref="A2:P3"/>
    <mergeCell ref="E13:P13"/>
    <mergeCell ref="O6:P7"/>
    <mergeCell ref="O8:P8"/>
    <mergeCell ref="A11:P11"/>
    <mergeCell ref="A6:D7"/>
    <mergeCell ref="A8:D8"/>
    <mergeCell ref="A24:P25"/>
    <mergeCell ref="A26:P30"/>
    <mergeCell ref="E12:P12"/>
    <mergeCell ref="A13:D13"/>
    <mergeCell ref="A49:S57"/>
    <mergeCell ref="C17:F17"/>
    <mergeCell ref="A20:P20"/>
    <mergeCell ref="A19:P19"/>
    <mergeCell ref="A32:P34"/>
    <mergeCell ref="A40:S48"/>
    <mergeCell ref="A21:O23"/>
    <mergeCell ref="G17:I17"/>
    <mergeCell ref="A12:D12"/>
  </mergeCells>
  <dataValidations count="2">
    <dataValidation allowBlank="1" sqref="C15 C17:C18 A26 S21:S23 J15 B15:B18 G17:G18 G15 B14:M14 J17:L18 A24 A31:A32 L8 A6 O6 E6:I8 J8 J6 L6 N14:P18 O8 Q6:Q8 B9:P10 Q24:S57 B31:P31 A35:P57 P21:P23 Q1:S5 B1:P1 A1:A2 A4:P5 A8:A21 S9:S14 Q9:R23"/>
    <dataValidation operator="greaterThan" allowBlank="1" sqref="E12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8" r:id="rId4" name="Drop Down 80">
              <controlPr defaultSize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10</xdr:col>
                    <xdr:colOff>828675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" name="Drop Down 138">
              <controlPr defaultSize="0" autoLine="0" autoPict="0">
                <anchor moveWithCells="1">
                  <from>
                    <xdr:col>0</xdr:col>
                    <xdr:colOff>9525</xdr:colOff>
                    <xdr:row>16</xdr:row>
                    <xdr:rowOff>9525</xdr:rowOff>
                  </from>
                  <to>
                    <xdr:col>1</xdr:col>
                    <xdr:colOff>609600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" name="Drop Down 141">
              <controlPr defaultSize="0" autoLine="0" autoPict="0">
                <anchor moveWithCells="1">
                  <from>
                    <xdr:col>6</xdr:col>
                    <xdr:colOff>9525</xdr:colOff>
                    <xdr:row>16</xdr:row>
                    <xdr:rowOff>9525</xdr:rowOff>
                  </from>
                  <to>
                    <xdr:col>8</xdr:col>
                    <xdr:colOff>914400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7" name="Drop Down 142">
              <controlPr defaultSize="0" autoLine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5</xdr:col>
                    <xdr:colOff>647700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" name="Drop Down 143">
              <controlPr defaultSize="0" autoLine="0" autoPict="0">
                <anchor moveWithCells="1">
                  <from>
                    <xdr:col>0</xdr:col>
                    <xdr:colOff>19050</xdr:colOff>
                    <xdr:row>7</xdr:row>
                    <xdr:rowOff>9525</xdr:rowOff>
                  </from>
                  <to>
                    <xdr:col>3</xdr:col>
                    <xdr:colOff>428625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119"/>
  <sheetViews>
    <sheetView topLeftCell="D84" workbookViewId="0">
      <selection activeCell="U104" sqref="U104"/>
    </sheetView>
  </sheetViews>
  <sheetFormatPr defaultRowHeight="15" x14ac:dyDescent="0.25"/>
  <cols>
    <col min="6" max="6" width="13.42578125" customWidth="1"/>
    <col min="13" max="13" width="10.140625" customWidth="1"/>
    <col min="23" max="23" width="26.28515625" customWidth="1"/>
  </cols>
  <sheetData>
    <row r="1" spans="1:29" ht="30" customHeight="1" thickBot="1" x14ac:dyDescent="0.3">
      <c r="A1" s="238" t="s">
        <v>13</v>
      </c>
      <c r="B1" s="239"/>
      <c r="C1" s="240"/>
      <c r="D1" s="238" t="s">
        <v>14</v>
      </c>
      <c r="E1" s="239"/>
      <c r="F1" s="240"/>
      <c r="G1" s="238" t="s">
        <v>2</v>
      </c>
      <c r="H1" s="239"/>
      <c r="I1" s="239"/>
      <c r="J1" s="240"/>
      <c r="K1" s="238" t="s">
        <v>33</v>
      </c>
      <c r="L1" s="239"/>
      <c r="M1" s="239"/>
      <c r="N1" s="240"/>
      <c r="R1" s="238" t="s">
        <v>13</v>
      </c>
      <c r="S1" s="239"/>
      <c r="T1" s="240"/>
    </row>
    <row r="2" spans="1:29" ht="22.5" customHeight="1" thickBot="1" x14ac:dyDescent="0.3">
      <c r="A2" s="245" t="s">
        <v>29</v>
      </c>
      <c r="B2" s="246"/>
      <c r="C2" s="247"/>
      <c r="D2" s="245" t="s">
        <v>30</v>
      </c>
      <c r="E2" s="246"/>
      <c r="F2" s="247"/>
      <c r="G2" s="248" t="s">
        <v>31</v>
      </c>
      <c r="H2" s="249"/>
      <c r="I2" s="249"/>
      <c r="J2" s="250"/>
      <c r="K2" s="241" t="s">
        <v>34</v>
      </c>
      <c r="L2" s="241"/>
      <c r="M2" s="241"/>
      <c r="N2" s="242"/>
      <c r="R2" s="245" t="s">
        <v>29</v>
      </c>
      <c r="S2" s="246"/>
      <c r="T2" s="247"/>
    </row>
    <row r="3" spans="1:29" ht="22.5" customHeight="1" thickBot="1" x14ac:dyDescent="0.3">
      <c r="A3" s="224" t="s">
        <v>3</v>
      </c>
      <c r="B3" s="226"/>
      <c r="C3" s="228"/>
      <c r="D3" s="224" t="s">
        <v>4</v>
      </c>
      <c r="E3" s="226"/>
      <c r="F3" s="228"/>
      <c r="G3" s="251" t="s">
        <v>32</v>
      </c>
      <c r="H3" s="252"/>
      <c r="I3" s="252"/>
      <c r="J3" s="253"/>
      <c r="K3" s="243" t="s">
        <v>35</v>
      </c>
      <c r="L3" s="243"/>
      <c r="M3" s="243"/>
      <c r="N3" s="244"/>
      <c r="R3" s="224" t="s">
        <v>3</v>
      </c>
      <c r="S3" s="226"/>
      <c r="T3" s="228"/>
    </row>
    <row r="4" spans="1:29" ht="22.5" customHeight="1" thickBot="1" x14ac:dyDescent="0.3">
      <c r="A4" s="224" t="s">
        <v>5</v>
      </c>
      <c r="B4" s="226"/>
      <c r="C4" s="228"/>
      <c r="D4" s="224" t="s">
        <v>25</v>
      </c>
      <c r="E4" s="226"/>
      <c r="F4" s="228"/>
      <c r="G4" s="251" t="s">
        <v>6</v>
      </c>
      <c r="H4" s="252"/>
      <c r="I4" s="252"/>
      <c r="J4" s="253"/>
      <c r="K4" s="243" t="s">
        <v>1</v>
      </c>
      <c r="L4" s="243"/>
      <c r="M4" s="243"/>
      <c r="N4" s="244"/>
      <c r="R4" s="224" t="s">
        <v>121</v>
      </c>
      <c r="S4" s="226"/>
      <c r="T4" s="228"/>
    </row>
    <row r="5" spans="1:29" ht="22.5" customHeight="1" x14ac:dyDescent="0.25">
      <c r="A5" s="224" t="s">
        <v>7</v>
      </c>
      <c r="B5" s="226"/>
      <c r="C5" s="228"/>
      <c r="D5" s="224" t="s">
        <v>26</v>
      </c>
      <c r="E5" s="226"/>
      <c r="F5" s="228"/>
      <c r="G5" s="251" t="s">
        <v>8</v>
      </c>
      <c r="H5" s="252"/>
      <c r="I5" s="252"/>
      <c r="J5" s="253"/>
      <c r="K5" s="3"/>
      <c r="L5" s="17"/>
      <c r="M5" s="17"/>
      <c r="N5" s="17"/>
      <c r="R5" s="224" t="s">
        <v>122</v>
      </c>
      <c r="S5" s="226"/>
      <c r="T5" s="228"/>
    </row>
    <row r="6" spans="1:29" ht="22.5" customHeight="1" x14ac:dyDescent="0.25">
      <c r="A6" s="224" t="s">
        <v>9</v>
      </c>
      <c r="B6" s="226"/>
      <c r="C6" s="228"/>
      <c r="D6" s="224" t="s">
        <v>48</v>
      </c>
      <c r="E6" s="226"/>
      <c r="F6" s="228"/>
      <c r="G6" s="251" t="s">
        <v>15</v>
      </c>
      <c r="H6" s="252"/>
      <c r="I6" s="252"/>
      <c r="J6" s="253"/>
      <c r="K6" s="17"/>
      <c r="L6" s="17"/>
      <c r="M6" s="17"/>
      <c r="N6" s="17"/>
      <c r="R6" s="224" t="s">
        <v>7</v>
      </c>
      <c r="S6" s="226"/>
      <c r="T6" s="228"/>
    </row>
    <row r="7" spans="1:29" ht="22.5" customHeight="1" x14ac:dyDescent="0.25">
      <c r="A7" s="224" t="s">
        <v>10</v>
      </c>
      <c r="B7" s="226"/>
      <c r="C7" s="228"/>
      <c r="D7" s="224" t="s">
        <v>49</v>
      </c>
      <c r="E7" s="226"/>
      <c r="F7" s="228"/>
      <c r="G7" s="251" t="s">
        <v>16</v>
      </c>
      <c r="H7" s="252"/>
      <c r="I7" s="252"/>
      <c r="J7" s="253"/>
      <c r="K7" s="17"/>
      <c r="L7" s="17"/>
      <c r="M7" s="17"/>
      <c r="N7" s="17"/>
      <c r="R7" s="224" t="s">
        <v>123</v>
      </c>
      <c r="S7" s="226"/>
      <c r="T7" s="228"/>
    </row>
    <row r="8" spans="1:29" ht="22.5" customHeight="1" x14ac:dyDescent="0.25">
      <c r="A8" s="224" t="s">
        <v>11</v>
      </c>
      <c r="B8" s="226"/>
      <c r="C8" s="228"/>
      <c r="D8" s="224" t="s">
        <v>50</v>
      </c>
      <c r="E8" s="226"/>
      <c r="F8" s="228"/>
      <c r="G8" s="255" t="s">
        <v>12</v>
      </c>
      <c r="H8" s="256"/>
      <c r="I8" s="256"/>
      <c r="J8" s="257"/>
      <c r="K8" s="17"/>
      <c r="L8" s="17"/>
      <c r="M8" s="17"/>
      <c r="N8" s="17"/>
      <c r="R8" s="224" t="s">
        <v>9</v>
      </c>
      <c r="S8" s="226"/>
      <c r="T8" s="228"/>
    </row>
    <row r="9" spans="1:29" ht="15.75" thickBot="1" x14ac:dyDescent="0.3">
      <c r="A9" s="167" t="s">
        <v>1</v>
      </c>
      <c r="B9" s="168"/>
      <c r="C9" s="169"/>
      <c r="D9" s="167" t="s">
        <v>1</v>
      </c>
      <c r="E9" s="168"/>
      <c r="F9" s="169"/>
      <c r="G9" s="167" t="s">
        <v>1</v>
      </c>
      <c r="H9" s="168"/>
      <c r="I9" s="168"/>
      <c r="J9" s="169"/>
      <c r="K9" s="3"/>
      <c r="L9" s="3"/>
      <c r="M9" s="3"/>
      <c r="N9" s="3"/>
      <c r="R9" s="224" t="s">
        <v>124</v>
      </c>
      <c r="S9" s="226"/>
      <c r="T9" s="228"/>
    </row>
    <row r="10" spans="1:2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R10" s="224" t="s">
        <v>10</v>
      </c>
      <c r="S10" s="226"/>
      <c r="T10" s="228"/>
    </row>
    <row r="11" spans="1:2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R11" s="224" t="s">
        <v>125</v>
      </c>
      <c r="S11" s="226"/>
      <c r="T11" s="228"/>
    </row>
    <row r="12" spans="1:29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R12" s="224" t="s">
        <v>11</v>
      </c>
      <c r="S12" s="226"/>
      <c r="T12" s="228"/>
    </row>
    <row r="13" spans="1:29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R13" s="224" t="s">
        <v>126</v>
      </c>
      <c r="S13" s="226"/>
      <c r="T13" s="228"/>
    </row>
    <row r="14" spans="1:29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S14" s="12"/>
      <c r="T14" s="11"/>
    </row>
    <row r="15" spans="1:29" ht="15.7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41.25" customHeight="1" x14ac:dyDescent="0.25">
      <c r="A16" s="180" t="s">
        <v>36</v>
      </c>
      <c r="B16" s="181"/>
      <c r="C16" s="258"/>
      <c r="D16" s="180" t="s">
        <v>17</v>
      </c>
      <c r="E16" s="181"/>
      <c r="F16" s="181"/>
      <c r="G16" s="182"/>
      <c r="H16" s="261" t="s">
        <v>18</v>
      </c>
      <c r="I16" s="181"/>
      <c r="J16" s="182"/>
      <c r="K16" s="180" t="s">
        <v>19</v>
      </c>
      <c r="L16" s="182"/>
      <c r="M16" s="180" t="s">
        <v>20</v>
      </c>
      <c r="N16" s="217" t="s">
        <v>21</v>
      </c>
      <c r="O16" s="217" t="s">
        <v>46</v>
      </c>
      <c r="P16" s="11"/>
      <c r="Q16" s="145" t="s">
        <v>47</v>
      </c>
      <c r="R16" s="146"/>
      <c r="S16" s="147"/>
      <c r="T16" s="145" t="s">
        <v>33</v>
      </c>
      <c r="U16" s="146"/>
      <c r="V16" s="147"/>
      <c r="W16" s="145" t="s">
        <v>51</v>
      </c>
      <c r="X16" s="11"/>
      <c r="Y16" s="11"/>
      <c r="Z16" s="11"/>
      <c r="AA16" s="11"/>
      <c r="AB16" s="11"/>
      <c r="AC16" s="11"/>
    </row>
    <row r="17" spans="1:29" ht="22.5" customHeight="1" x14ac:dyDescent="0.25">
      <c r="A17" s="183"/>
      <c r="B17" s="184"/>
      <c r="C17" s="259"/>
      <c r="D17" s="183"/>
      <c r="E17" s="184"/>
      <c r="F17" s="184"/>
      <c r="G17" s="185"/>
      <c r="H17" s="262"/>
      <c r="I17" s="184"/>
      <c r="J17" s="185"/>
      <c r="K17" s="183"/>
      <c r="L17" s="185"/>
      <c r="M17" s="183"/>
      <c r="N17" s="218"/>
      <c r="O17" s="218"/>
      <c r="P17" s="11"/>
      <c r="Q17" s="176"/>
      <c r="R17" s="220"/>
      <c r="S17" s="221"/>
      <c r="T17" s="176"/>
      <c r="U17" s="220"/>
      <c r="V17" s="221"/>
      <c r="W17" s="176"/>
      <c r="X17" s="11"/>
      <c r="Y17" s="11"/>
      <c r="Z17" s="11"/>
      <c r="AA17" s="11"/>
      <c r="AB17" s="11"/>
      <c r="AC17" s="11"/>
    </row>
    <row r="18" spans="1:29" ht="8.25" customHeight="1" thickBot="1" x14ac:dyDescent="0.3">
      <c r="A18" s="235"/>
      <c r="B18" s="254"/>
      <c r="C18" s="260"/>
      <c r="D18" s="235"/>
      <c r="E18" s="254"/>
      <c r="F18" s="254"/>
      <c r="G18" s="236"/>
      <c r="H18" s="263"/>
      <c r="I18" s="254"/>
      <c r="J18" s="236"/>
      <c r="K18" s="235"/>
      <c r="L18" s="236"/>
      <c r="M18" s="235"/>
      <c r="N18" s="219"/>
      <c r="O18" s="219"/>
      <c r="P18" s="11"/>
      <c r="Q18" s="177"/>
      <c r="R18" s="222"/>
      <c r="S18" s="223"/>
      <c r="T18" s="177"/>
      <c r="U18" s="222"/>
      <c r="V18" s="223"/>
      <c r="W18" s="177"/>
      <c r="X18" s="11"/>
      <c r="Y18" s="11"/>
      <c r="Z18" s="11"/>
      <c r="AA18" s="11"/>
      <c r="AB18" s="11"/>
      <c r="AC18" s="11"/>
    </row>
    <row r="19" spans="1:29" ht="22.5" customHeight="1" thickBot="1" x14ac:dyDescent="0.3">
      <c r="A19" s="245">
        <v>6</v>
      </c>
      <c r="B19" s="246"/>
      <c r="C19" s="264"/>
      <c r="D19" s="245">
        <v>3</v>
      </c>
      <c r="E19" s="265"/>
      <c r="F19" s="245">
        <v>6</v>
      </c>
      <c r="G19" s="265"/>
      <c r="H19" s="245" t="s">
        <v>120</v>
      </c>
      <c r="I19" s="246"/>
      <c r="J19" s="247"/>
      <c r="K19" s="229">
        <v>13</v>
      </c>
      <c r="L19" s="230"/>
      <c r="M19" s="18" t="str">
        <f t="shared" ref="M19:M30" si="0">CONCATENATE(D19," - ",F19)</f>
        <v>3 - 6</v>
      </c>
      <c r="N19" s="214">
        <v>8</v>
      </c>
      <c r="O19" s="214">
        <v>3</v>
      </c>
      <c r="P19" s="11"/>
      <c r="Q19" s="178" t="str">
        <f>IF(N19=1,D2,IF(N19=2,D3,IF(N19=3,D4,IF(N19=4,D5,IF(N19=5,D6,IF(N19=6,D7,IF(N19=7,D8,IF(N19=8,D9))))))))</f>
        <v>-</v>
      </c>
      <c r="R19" s="189"/>
      <c r="S19" s="190"/>
      <c r="T19" s="178" t="str">
        <f>IF(O19=1,1,IF(O19=2,2,K4))</f>
        <v>-</v>
      </c>
      <c r="U19" s="189"/>
      <c r="V19" s="190"/>
      <c r="W19" s="178" t="str">
        <f>IF(N19=1,A2,IF(N19=2,A3,IF(AND(N19=3,O19=1),R4,IF(AND(N19=3,O19=2),R5,IF(AND(N19=4,O19=1),R6,IF(AND(N19=4,O19=2),R7,IF(AND(N19=5,O19=1),R8,IF(AND(N19=5,O19=2),R9,IF(AND(N19=6,O19=1),R10,IF(AND(N19=6,O19=2),R11,IF(AND(N19=7,O19=1),R12,IF(AND(N19=7,O19=2),R13,"-"))))))))))))</f>
        <v>-</v>
      </c>
      <c r="X19" s="11"/>
      <c r="Y19" s="11"/>
      <c r="Z19" s="11"/>
      <c r="AA19" s="11"/>
      <c r="AB19" s="11"/>
      <c r="AC19" s="11"/>
    </row>
    <row r="20" spans="1:29" ht="22.5" customHeight="1" thickBot="1" x14ac:dyDescent="0.3">
      <c r="A20" s="224">
        <v>8</v>
      </c>
      <c r="B20" s="226"/>
      <c r="C20" s="227"/>
      <c r="D20" s="224">
        <v>7</v>
      </c>
      <c r="E20" s="225"/>
      <c r="F20" s="224">
        <v>8</v>
      </c>
      <c r="G20" s="225"/>
      <c r="H20" s="224" t="s">
        <v>120</v>
      </c>
      <c r="I20" s="226"/>
      <c r="J20" s="228"/>
      <c r="K20" s="231"/>
      <c r="L20" s="232"/>
      <c r="M20" s="18" t="str">
        <f t="shared" si="0"/>
        <v>7 - 8</v>
      </c>
      <c r="N20" s="215"/>
      <c r="O20" s="215"/>
      <c r="P20" s="11"/>
      <c r="Q20" s="179"/>
      <c r="R20" s="191"/>
      <c r="S20" s="192"/>
      <c r="T20" s="179"/>
      <c r="U20" s="191"/>
      <c r="V20" s="192"/>
      <c r="W20" s="179"/>
      <c r="X20" s="11"/>
      <c r="Y20" s="11"/>
      <c r="Z20" s="11"/>
      <c r="AA20" s="11"/>
      <c r="AB20" s="11"/>
      <c r="AC20" s="11"/>
    </row>
    <row r="21" spans="1:29" ht="30.75" customHeight="1" thickBot="1" x14ac:dyDescent="0.3">
      <c r="A21" s="224">
        <v>10</v>
      </c>
      <c r="B21" s="226"/>
      <c r="C21" s="227"/>
      <c r="D21" s="224">
        <v>9</v>
      </c>
      <c r="E21" s="227"/>
      <c r="F21" s="224">
        <v>10</v>
      </c>
      <c r="G21" s="225"/>
      <c r="H21" s="224" t="s">
        <v>37</v>
      </c>
      <c r="I21" s="226"/>
      <c r="J21" s="228"/>
      <c r="K21" s="231"/>
      <c r="L21" s="232"/>
      <c r="M21" s="19" t="str">
        <f t="shared" si="0"/>
        <v>9 - 10</v>
      </c>
      <c r="N21" s="215"/>
      <c r="O21" s="215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30.75" customHeight="1" x14ac:dyDescent="0.25">
      <c r="A22" s="224">
        <v>13</v>
      </c>
      <c r="B22" s="226"/>
      <c r="C22" s="227"/>
      <c r="D22" s="224">
        <v>11</v>
      </c>
      <c r="E22" s="227"/>
      <c r="F22" s="224">
        <v>13</v>
      </c>
      <c r="G22" s="225"/>
      <c r="H22" s="224" t="s">
        <v>38</v>
      </c>
      <c r="I22" s="226"/>
      <c r="J22" s="228"/>
      <c r="K22" s="231"/>
      <c r="L22" s="232"/>
      <c r="M22" s="19" t="str">
        <f t="shared" si="0"/>
        <v>11 - 13</v>
      </c>
      <c r="N22" s="215"/>
      <c r="O22" s="215"/>
      <c r="P22" s="11"/>
      <c r="Q22" s="180" t="s">
        <v>36</v>
      </c>
      <c r="R22" s="181"/>
      <c r="S22" s="182"/>
      <c r="T22" s="180" t="s">
        <v>52</v>
      </c>
      <c r="U22" s="181"/>
      <c r="V22" s="182"/>
      <c r="W22" s="11"/>
      <c r="X22" s="11"/>
      <c r="Y22" s="11"/>
      <c r="Z22" s="11"/>
      <c r="AA22" s="11"/>
      <c r="AB22" s="11"/>
      <c r="AC22" s="11"/>
    </row>
    <row r="23" spans="1:29" ht="30.75" customHeight="1" x14ac:dyDescent="0.25">
      <c r="A23" s="224">
        <v>16</v>
      </c>
      <c r="B23" s="226"/>
      <c r="C23" s="227"/>
      <c r="D23" s="224">
        <v>14</v>
      </c>
      <c r="E23" s="227"/>
      <c r="F23" s="224">
        <v>16</v>
      </c>
      <c r="G23" s="225"/>
      <c r="H23" s="224" t="s">
        <v>39</v>
      </c>
      <c r="I23" s="226"/>
      <c r="J23" s="228"/>
      <c r="K23" s="231"/>
      <c r="L23" s="232"/>
      <c r="M23" s="19" t="str">
        <f t="shared" si="0"/>
        <v>14 - 16</v>
      </c>
      <c r="N23" s="215"/>
      <c r="O23" s="215"/>
      <c r="P23" s="11"/>
      <c r="Q23" s="183"/>
      <c r="R23" s="184"/>
      <c r="S23" s="185"/>
      <c r="T23" s="183"/>
      <c r="U23" s="184"/>
      <c r="V23" s="185"/>
      <c r="W23" s="11"/>
      <c r="X23" s="11"/>
      <c r="Y23" s="11"/>
      <c r="Z23" s="11"/>
      <c r="AA23" s="11"/>
      <c r="AB23" s="11"/>
      <c r="AC23" s="11"/>
    </row>
    <row r="24" spans="1:29" ht="30.75" customHeight="1" thickBot="1" x14ac:dyDescent="0.3">
      <c r="A24" s="224">
        <v>20</v>
      </c>
      <c r="B24" s="226"/>
      <c r="C24" s="227"/>
      <c r="D24" s="224">
        <v>17</v>
      </c>
      <c r="E24" s="227"/>
      <c r="F24" s="224">
        <v>20</v>
      </c>
      <c r="G24" s="225"/>
      <c r="H24" s="224" t="s">
        <v>40</v>
      </c>
      <c r="I24" s="226"/>
      <c r="J24" s="228"/>
      <c r="K24" s="231"/>
      <c r="L24" s="232"/>
      <c r="M24" s="19" t="str">
        <f t="shared" si="0"/>
        <v>17 - 20</v>
      </c>
      <c r="N24" s="215"/>
      <c r="O24" s="215"/>
      <c r="P24" s="11"/>
      <c r="Q24" s="186"/>
      <c r="R24" s="187"/>
      <c r="S24" s="188"/>
      <c r="T24" s="186"/>
      <c r="U24" s="187"/>
      <c r="V24" s="188"/>
      <c r="W24" s="11"/>
      <c r="X24" s="11"/>
      <c r="Y24" s="11"/>
      <c r="Z24" s="11"/>
      <c r="AA24" s="11"/>
      <c r="AB24" s="11"/>
      <c r="AC24" s="11"/>
    </row>
    <row r="25" spans="1:29" ht="30.75" customHeight="1" x14ac:dyDescent="0.25">
      <c r="A25" s="224">
        <v>24</v>
      </c>
      <c r="B25" s="226"/>
      <c r="C25" s="227"/>
      <c r="D25" s="224">
        <v>21</v>
      </c>
      <c r="E25" s="227"/>
      <c r="F25" s="224">
        <v>24</v>
      </c>
      <c r="G25" s="225"/>
      <c r="H25" s="224" t="s">
        <v>41</v>
      </c>
      <c r="I25" s="226"/>
      <c r="J25" s="228"/>
      <c r="K25" s="231"/>
      <c r="L25" s="232"/>
      <c r="M25" s="19" t="str">
        <f t="shared" si="0"/>
        <v>21 - 24</v>
      </c>
      <c r="N25" s="215"/>
      <c r="O25" s="215"/>
      <c r="P25" s="11"/>
      <c r="Q25" s="178" t="str">
        <f>IF(N19=1,"-",IF(K19=1,A19,IF(K19=2,A20,IF(K19=3,A21,IF(K19=4,A22,IF(K19=5,A23,IF(K19=6,A24,IF(K19=7,A25,IF(K19=8,A26,IF(K19=9,A27,IF(K19=10,A28,IF(K19=11,A29,IF(K19=12,A30,IF(K19=13,A31,))))))))))))))</f>
        <v>-</v>
      </c>
      <c r="R25" s="189"/>
      <c r="S25" s="190"/>
      <c r="T25" s="178" t="str">
        <f>IF(K19=1,H19,IF(K19=2,H20,IF(K19=3,H21,IF(K19=4,H22,IF(K19=5,H23,IF(K19=6,H24,IF(K19=7,H25,IF(K19=8,H26,IF(K19=9,H27,IF(K19=10,H28,IF(K19=11,H29,IF(K19=12,H30,IF(K19=13,H31,)))))))))))))</f>
        <v>-</v>
      </c>
      <c r="U25" s="189"/>
      <c r="V25" s="190"/>
      <c r="W25" s="143" t="str">
        <f>IF(K19=1,12,IF(K19=2,12,IF(K19=3,16,IF(K19=4,20,IF(K19=5,24,IF(K19=6,27,IF(K19=7,33,IF(K19=8,39,IF(K19=9,39,IF(K19=10,48,IF(K19=11,64,IF(K19=12,72,IF(K19=13,H31,)))))))))))))</f>
        <v>-</v>
      </c>
      <c r="X25" s="11"/>
      <c r="Y25" s="11"/>
      <c r="Z25" s="11"/>
      <c r="AA25" s="11"/>
      <c r="AB25" s="11"/>
      <c r="AC25" s="11"/>
    </row>
    <row r="26" spans="1:29" ht="30.75" customHeight="1" thickBot="1" x14ac:dyDescent="0.3">
      <c r="A26" s="224">
        <v>28</v>
      </c>
      <c r="B26" s="226"/>
      <c r="C26" s="227"/>
      <c r="D26" s="224">
        <v>25</v>
      </c>
      <c r="E26" s="227"/>
      <c r="F26" s="224">
        <v>28</v>
      </c>
      <c r="G26" s="225"/>
      <c r="H26" s="224" t="s">
        <v>42</v>
      </c>
      <c r="I26" s="226"/>
      <c r="J26" s="228"/>
      <c r="K26" s="231"/>
      <c r="L26" s="232"/>
      <c r="M26" s="19" t="str">
        <f t="shared" si="0"/>
        <v>25 - 28</v>
      </c>
      <c r="N26" s="215"/>
      <c r="O26" s="215"/>
      <c r="P26" s="11"/>
      <c r="Q26" s="179"/>
      <c r="R26" s="191"/>
      <c r="S26" s="192"/>
      <c r="T26" s="179"/>
      <c r="U26" s="191"/>
      <c r="V26" s="192"/>
      <c r="W26" s="144"/>
      <c r="X26" s="11"/>
      <c r="Y26" s="11"/>
      <c r="Z26" s="11"/>
      <c r="AA26" s="11"/>
      <c r="AB26" s="11"/>
      <c r="AC26" s="11"/>
    </row>
    <row r="27" spans="1:29" ht="30.75" customHeight="1" thickBot="1" x14ac:dyDescent="0.3">
      <c r="A27" s="224">
        <v>32</v>
      </c>
      <c r="B27" s="226"/>
      <c r="C27" s="227"/>
      <c r="D27" s="224">
        <v>29</v>
      </c>
      <c r="E27" s="227"/>
      <c r="F27" s="224">
        <v>32</v>
      </c>
      <c r="G27" s="225"/>
      <c r="H27" s="224" t="s">
        <v>42</v>
      </c>
      <c r="I27" s="226"/>
      <c r="J27" s="228"/>
      <c r="K27" s="231"/>
      <c r="L27" s="232"/>
      <c r="M27" s="20" t="str">
        <f t="shared" si="0"/>
        <v>29 - 32</v>
      </c>
      <c r="N27" s="215"/>
      <c r="O27" s="215"/>
      <c r="P27" s="11"/>
      <c r="Q27" s="282">
        <f>IF(Q25="-",0,Q25)</f>
        <v>0</v>
      </c>
      <c r="R27" s="282"/>
      <c r="S27" s="282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30.75" customHeight="1" thickBot="1" x14ac:dyDescent="0.3">
      <c r="A28" s="224">
        <v>36</v>
      </c>
      <c r="B28" s="226"/>
      <c r="C28" s="227"/>
      <c r="D28" s="224">
        <v>33</v>
      </c>
      <c r="E28" s="227"/>
      <c r="F28" s="224">
        <v>36</v>
      </c>
      <c r="G28" s="225"/>
      <c r="H28" s="224" t="s">
        <v>43</v>
      </c>
      <c r="I28" s="226"/>
      <c r="J28" s="228"/>
      <c r="K28" s="231"/>
      <c r="L28" s="232"/>
      <c r="M28" s="20" t="str">
        <f t="shared" si="0"/>
        <v>33 - 36</v>
      </c>
      <c r="N28" s="215"/>
      <c r="O28" s="215"/>
      <c r="P28" s="11"/>
      <c r="Q28" s="145" t="s">
        <v>53</v>
      </c>
      <c r="R28" s="146"/>
      <c r="S28" s="147"/>
      <c r="T28" s="145" t="s">
        <v>53</v>
      </c>
      <c r="U28" s="146"/>
      <c r="V28" s="147"/>
      <c r="W28" s="39" t="s">
        <v>53</v>
      </c>
      <c r="X28" s="122" t="s">
        <v>53</v>
      </c>
      <c r="Y28" s="123"/>
      <c r="Z28" s="122" t="s">
        <v>53</v>
      </c>
      <c r="AA28" s="123"/>
      <c r="AB28" s="11"/>
      <c r="AC28" s="11"/>
    </row>
    <row r="29" spans="1:29" ht="30.75" customHeight="1" thickBot="1" x14ac:dyDescent="0.3">
      <c r="A29" s="224">
        <v>40</v>
      </c>
      <c r="B29" s="226"/>
      <c r="C29" s="227"/>
      <c r="D29" s="224">
        <v>37</v>
      </c>
      <c r="E29" s="227"/>
      <c r="F29" s="224">
        <v>40</v>
      </c>
      <c r="G29" s="225"/>
      <c r="H29" s="224" t="s">
        <v>44</v>
      </c>
      <c r="I29" s="226"/>
      <c r="J29" s="228"/>
      <c r="K29" s="231"/>
      <c r="L29" s="232"/>
      <c r="M29" s="20" t="str">
        <f t="shared" si="0"/>
        <v>37 - 40</v>
      </c>
      <c r="N29" s="215"/>
      <c r="O29" s="215"/>
      <c r="P29" s="11"/>
      <c r="Q29" s="193" t="s">
        <v>54</v>
      </c>
      <c r="R29" s="194"/>
      <c r="S29" s="195"/>
      <c r="T29" s="193" t="s">
        <v>104</v>
      </c>
      <c r="U29" s="194"/>
      <c r="V29" s="194"/>
      <c r="W29" s="151" t="s">
        <v>100</v>
      </c>
      <c r="X29" s="124" t="s">
        <v>102</v>
      </c>
      <c r="Y29" s="125"/>
      <c r="Z29" s="124" t="s">
        <v>103</v>
      </c>
      <c r="AA29" s="125"/>
      <c r="AB29" s="11"/>
      <c r="AC29" s="11"/>
    </row>
    <row r="30" spans="1:29" ht="30.75" customHeight="1" thickBot="1" x14ac:dyDescent="0.3">
      <c r="A30" s="224">
        <v>46</v>
      </c>
      <c r="B30" s="226"/>
      <c r="C30" s="227"/>
      <c r="D30" s="224">
        <v>41</v>
      </c>
      <c r="E30" s="227"/>
      <c r="F30" s="224">
        <v>46</v>
      </c>
      <c r="G30" s="225"/>
      <c r="H30" s="224" t="s">
        <v>45</v>
      </c>
      <c r="I30" s="226"/>
      <c r="J30" s="228"/>
      <c r="K30" s="231"/>
      <c r="L30" s="232"/>
      <c r="M30" s="20" t="str">
        <f t="shared" si="0"/>
        <v>41 - 46</v>
      </c>
      <c r="N30" s="215"/>
      <c r="O30" s="215"/>
      <c r="P30" s="11"/>
      <c r="Q30" s="11"/>
      <c r="R30" s="11"/>
      <c r="S30" s="11"/>
      <c r="T30" s="11"/>
      <c r="U30" s="11"/>
      <c r="V30" s="11"/>
      <c r="W30" s="152"/>
      <c r="X30" s="126"/>
      <c r="Y30" s="127"/>
      <c r="Z30" s="126"/>
      <c r="AA30" s="127"/>
      <c r="AB30" s="11"/>
      <c r="AC30" s="11"/>
    </row>
    <row r="31" spans="1:29" ht="30.75" customHeight="1" thickBot="1" x14ac:dyDescent="0.3">
      <c r="A31" s="162" t="s">
        <v>1</v>
      </c>
      <c r="B31" s="163"/>
      <c r="C31" s="237"/>
      <c r="D31" s="165" t="s">
        <v>1</v>
      </c>
      <c r="E31" s="166"/>
      <c r="F31" s="279" t="s">
        <v>1</v>
      </c>
      <c r="G31" s="280"/>
      <c r="H31" s="162" t="s">
        <v>1</v>
      </c>
      <c r="I31" s="163"/>
      <c r="J31" s="164"/>
      <c r="K31" s="233"/>
      <c r="L31" s="234"/>
      <c r="M31" s="21" t="s">
        <v>1</v>
      </c>
      <c r="N31" s="216"/>
      <c r="O31" s="216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30.75" customHeight="1" thickBo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V32" s="266" t="s">
        <v>109</v>
      </c>
      <c r="W32" s="267"/>
      <c r="X32" s="267"/>
      <c r="Y32" s="267"/>
      <c r="Z32" s="267"/>
      <c r="AA32" s="267"/>
      <c r="AB32" s="268"/>
      <c r="AC32" s="11"/>
    </row>
    <row r="33" spans="1:29" ht="15.75" thickBot="1" x14ac:dyDescent="0.3">
      <c r="A33" s="22">
        <v>1</v>
      </c>
      <c r="B33" s="211" t="s">
        <v>57</v>
      </c>
      <c r="C33" s="212"/>
      <c r="D33" s="212"/>
      <c r="E33" s="213"/>
      <c r="F33" s="30">
        <v>4</v>
      </c>
      <c r="G33" s="31">
        <v>8</v>
      </c>
      <c r="H33" s="32" t="str">
        <f>CONCATENATE(F33,"-",G33)</f>
        <v>4-8</v>
      </c>
      <c r="I33" s="28">
        <v>6</v>
      </c>
      <c r="J33" s="26" t="str">
        <f>IF(I33=1,B33,IF(I33=2,B34,IF(I33=3,B35,IF(I33=4,B36,IF(I33=5,B37,IF(I33=6,B38,IF(I33=7,B39,IF(I33=8,B40,IF(I33=9,B41,IF(I33=10,B42,IF(I33=11,B43,IF(I33=12,B44,IF(I33=13,B45,IF(I33=14,B46,IF(I33=15,B47,IF(I33=16,B48,IF(I33=17,B49,IF(I33=18,B50,IF(I33=19,B51,IF(I33=20,B52,IF(I33=21,B53,IF(I33=2,B54,IF(I33=23,B55,IF(I33=24,B56,IF(I33=25,B57,IF(I33=26,B58,IF(I33=27,B59,IF(I33=28,B60,IF(I33=29,B61,IF(I33=30,B62,IF(I33=31,B63,IF(I33=32,B64,IF(I33=33,B65,IF(I33=34,B66,IF(I33=35,B67,IF(I33=36,B68,IF(I33=37,B69,IF(I33=38,B70,IF(I33=39,B71,IF(I33=40,B72,IF(I33=41,B73,IF(I33=42,B74,IF(I33=43,B75)))))))))))))))))))))))))))))))))))))))))))</f>
        <v>G⅜''</v>
      </c>
      <c r="K33" s="26" t="str">
        <f>IF(I33=1,H33,IF(I33=2,H34,IF(I33=3,H35,IF(I33=4,H36,IF(I33=5,H37,IF(I33=6,H38,IF(I33=7,H39,IF(I33=8,H40,IF(I33=9,H41,IF(I33=10,H42,IF(I33=11,H43,IF(I33=12,H44,IF(I33=13,H45,IF(I33=14,H46,IF(I33=15,H47,IF(I33=16,H48,IF(I33=17,H49,IF(I33=18,H50,IF(I33=19,H51,IF(I33=20,H52,IF(I33=21,H53,IF(I33=2,H54,IF(I33=23,H55,IF(I33=24,H56,IF(I33=25,H57,IF(I33=26,H58,IF(I33=27,H59,IF(I33=28,H60,IF(I33=29,H61,IF(I33=30,H62,IF(I33=31,H63,IF(I33=32,H64,IF(I33=33,H65,IF(I33=34,H66,IF(I33=35,H67,IF(I33=36,H68,IF(I33=37,H69,IF(I33=38,H70,IF(I33=39,H71,IF(I33=40,H72,IF(I33=41,H73,IF(I33=42,H74,IF(I33=43,H75)))))))))))))))))))))))))))))))))))))))))))</f>
        <v>6-10</v>
      </c>
      <c r="L33" s="11"/>
      <c r="M33" s="170" t="s">
        <v>105</v>
      </c>
      <c r="N33" s="171"/>
      <c r="O33" s="171"/>
      <c r="P33" s="172"/>
      <c r="R33" s="57" t="str">
        <f>IF(AND(P34=1,N40=1),AB33,IF(AND(P34=1,N40=2),AB34,IF(AND(P34=1,N40=3),AB35,IF(AND(P34=1,N40=4),AB36,IF(AND(P34=1,N40=5),AB37,IF(AND(P34=1,N40=6),AB38,IF(AND(P34=1,N40=7),AB39,IF(AND(P34=1,N40=8),AB40,IF(AND(P34=1,N40=9),AB41,IF(AND(P34=1,N40=10),AB42,IF(AND(P34=1,N40=11),AB43,IF(AND(P34=1,N40=12),AB44,IF(AND(P34=1,N40=13),AB45,IF(AND(P34=1,N40=14),AB46,IF(AND(P34=1,N40=15),AB47,IF(AND(P34=1,N40=16),AB48,IF(AND(P34=1,N40=17),AB49,IF(AND(P34=2,N40=1),AB52,IF(AND(P34=2,N40=2),AB53,IF(AND(P34=2,N40=3),AB54,IF(AND(P34=2,N40=4),AB55,IF(AND(P34=2,N40=5),AB56,IF(AND(P34=2,N40=6),AB57,IF(AND(P34=2,N40=7),AB58,IF(AND(P34=2,N40=8),AB59,IF(AND(P34=2,N40=9),AB60,IF(AND(P34=3,N40=1),AB63,IF(AND(P34=3,N40=2),AB64,IF(AND(P34=3,N40=3),AB65,IF(AND(P34=3,N40=4),AB66,IF(AND(P34=3,N40=5),AB67,IF(AND(P34=3,N40=6),AB68,IF(AND(P34=3,N40=7),AB69,IF(AND(P34=3,N40=8),AB70,IF(AND(P34=3,N40=9),AB71,IF(AND(P34=3,N40=10),AB72,IF(AND(P34=3,N40=11),AB73,IF(AND(P34=3,N40=2),AB74,IF(AND(P34=3,N40=13),AB75,IF(AND(P34=3,N40=14),AB76,IF(AND(P34=3,N40=15),AB77,IF(AND(P34=3,N40=16),AB78,""))))))))))))))))))))))))))))))))))))))))))</f>
        <v/>
      </c>
      <c r="S33" s="59" t="str">
        <f>IF(AND(P34=1,N40=1),V33,IF(AND(P34=1,N40=2),V34,IF(AND(P34=1,N40=3),V35,IF(AND(P34=1,N40=4),V36,IF(AND(P34=1,N40=5),V37,IF(AND(P34=1,N40=6),V38,IF(AND(P34=1,N40=7),V39,IF(AND(P34=1,N40=8),V40,IF(AND(P34=1,N40=9),V41,IF(AND(P34=1,N40=10),V42,IF(AND(P34=1,N40=11),V43,IF(AND(P34=1,N40=12),V44,IF(AND(P34=1,N40=13),V45,IF(AND(P34=1,N40=14),V46,IF(AND(P34=1,N40=15),V47,IF(AND(P34=1,N40=16),V48,IF(AND(P34=1,N40=17),V49,IF(AND(P34=2,N40=1),V52,IF(AND(P34=2,N40=2),V53,IF(AND(P34=2,N40=3),V54,IF(AND(P34=2,N40=4),V55,IF(AND(P34=2,N40=5),V56,IF(AND(P34=2,N40=6),V57,IF(AND(P34=2,N40=7),V58,IF(AND(P34=2,N40=8),V59,IF(AND(P34=2,N40=9),V60,IF(AND(P34=3,N40=1),V63,IF(AND(P34=3,N40=2),V64,IF(AND(P34=3,N40=3),V65,IF(AND(P34=3,N40=4),V66,IF(AND(P34=3,N40=5),V67,IF(AND(P34=3,N40=6),V68,IF(AND(P34=3,N40=7),V69,IF(AND(P34=3,N40=8),V70,IF(AND(P34=3,N40=9),V71,IF(AND(P34=3,N40=10),V72,IF(AND(P34=3,N40=11),V73,IF(AND(P34=3,N40=2),V74,IF(AND(P34=3,N40=13),V75,IF(AND(P34=3,N40=14),V76,IF(AND(P34=3,N40=15),V77,IF(AND(P34=3,N40=16),V78,""))))))))))))))))))))))))))))))))))))))))))</f>
        <v/>
      </c>
      <c r="T33" s="58" t="str">
        <f>IF(AND(P34=1,N40=1),AC33,IF(AND(P34=1,N40=2),AC34,IF(AND(P34=1,N40=3),AC35,IF(AND(P34=1,N40=4),AC36,IF(AND(P34=1,N40=5),AC37,IF(AND(P34=1,N40=6),AC38,IF(AND(P34=1,N40=7),AC39,IF(AND(P34=1,N40=8),AC40,IF(AND(P34=1,N40=9),AC41,IF(AND(P34=1,N40=10),AC42,IF(AND(P34=1,N40=11),AC43,IF(AND(P34=1,N40=12),AC44,IF(AND(P34=1,N40=13),AC45,IF(AND(P34=1,N40=14),AC46,IF(AND(P34=1,N40=15),AC47,IF(AND(P34=1,N40=16),AC48,IF(AND(P34=1,N40=17),AC49,IF(AND(P34=2,N40=1),AC52,IF(AND(P34=2,N40=2),AC53,IF(AND(P34=2,N40=3),AC54,IF(AND(P34=2,N40=4),AC55,IF(AND(P34=2,N40=5),AC56,IF(AND(P34=2,N40=6),AC57,IF(AND(P34=2,N40=7),AC58,IF(AND(P34=2,N40=8),AC59,IF(AND(P34=2,N40=9),AC60,IF(AND(P34=3,N40=1),AC63,IF(AND(P34=3,N40=2),AC64,IF(AND(P34=3,N40=3),AC65,IF(AND(P34=3,N40=4),AC66,IF(AND(P34=3,N40=5),AC67,IF(AND(P34=3,N40=6),AC68,IF(AND(P34=3,N40=7),AC69,IF(AND(P34=3,N40=8),AC70,IF(AND(P34=3,N40=9),AC71,IF(AND(P34=3,N40=10),AC72,IF(AND(P34=3,N40=11),AC73,IF(AND(P34=3,N40=2),AC74,IF(AND(P34=3,N40=13),AC75,IF(AND(P34=3,N40=14),AC76,IF(AND(P34=3,N40=15),AC77,IF(AND(P34=3,N40=16),AC78,""))))))))))))))))))))))))))))))))))))))))))</f>
        <v/>
      </c>
      <c r="V33" s="211" t="s">
        <v>57</v>
      </c>
      <c r="W33" s="212"/>
      <c r="X33" s="212"/>
      <c r="Y33" s="213"/>
      <c r="Z33" s="30">
        <v>4</v>
      </c>
      <c r="AA33" s="31">
        <v>8</v>
      </c>
      <c r="AB33" s="32" t="str">
        <f>CONCATENATE(Z33,"-",AA33)</f>
        <v>4-8</v>
      </c>
      <c r="AC33" s="11">
        <v>12</v>
      </c>
    </row>
    <row r="34" spans="1:29" x14ac:dyDescent="0.25">
      <c r="A34" s="23">
        <v>2</v>
      </c>
      <c r="B34" s="130" t="s">
        <v>58</v>
      </c>
      <c r="C34" s="131"/>
      <c r="D34" s="131"/>
      <c r="E34" s="132"/>
      <c r="F34" s="33">
        <v>4</v>
      </c>
      <c r="G34" s="29">
        <v>8</v>
      </c>
      <c r="H34" s="34" t="str">
        <f t="shared" ref="H34:H74" si="1">CONCATENATE(F34,"-",G34)</f>
        <v>4-8</v>
      </c>
      <c r="I34" s="11"/>
      <c r="J34" s="11"/>
      <c r="K34" s="11"/>
      <c r="L34" s="11"/>
      <c r="M34" s="283" t="s">
        <v>106</v>
      </c>
      <c r="N34" s="284"/>
      <c r="O34" s="285"/>
      <c r="P34" s="173">
        <v>5</v>
      </c>
      <c r="V34" s="130" t="s">
        <v>58</v>
      </c>
      <c r="W34" s="131"/>
      <c r="X34" s="131"/>
      <c r="Y34" s="132"/>
      <c r="Z34" s="33">
        <v>4</v>
      </c>
      <c r="AA34" s="29">
        <v>8</v>
      </c>
      <c r="AB34" s="34" t="str">
        <f t="shared" ref="AB34:AB49" si="2">CONCATENATE(Z34,"-",AA34)</f>
        <v>4-8</v>
      </c>
      <c r="AC34" s="11">
        <v>12</v>
      </c>
    </row>
    <row r="35" spans="1:29" x14ac:dyDescent="0.25">
      <c r="A35" s="23">
        <v>3</v>
      </c>
      <c r="B35" s="130" t="s">
        <v>74</v>
      </c>
      <c r="C35" s="131"/>
      <c r="D35" s="131"/>
      <c r="E35" s="132"/>
      <c r="F35" s="33">
        <v>4</v>
      </c>
      <c r="G35" s="29">
        <v>8</v>
      </c>
      <c r="H35" s="34" t="str">
        <f t="shared" si="1"/>
        <v>4-8</v>
      </c>
      <c r="I35" s="11"/>
      <c r="J35" s="11"/>
      <c r="K35" s="11"/>
      <c r="L35" s="11"/>
      <c r="M35" s="286" t="s">
        <v>118</v>
      </c>
      <c r="N35" s="287"/>
      <c r="O35" s="288"/>
      <c r="P35" s="174"/>
      <c r="Q35" s="11"/>
      <c r="V35" s="130" t="s">
        <v>59</v>
      </c>
      <c r="W35" s="131"/>
      <c r="X35" s="131"/>
      <c r="Y35" s="132"/>
      <c r="Z35" s="35">
        <v>6</v>
      </c>
      <c r="AA35" s="29">
        <v>10</v>
      </c>
      <c r="AB35" s="34" t="str">
        <f t="shared" si="2"/>
        <v>6-10</v>
      </c>
      <c r="AC35" s="11">
        <v>16</v>
      </c>
    </row>
    <row r="36" spans="1:29" x14ac:dyDescent="0.25">
      <c r="A36" s="23">
        <v>4</v>
      </c>
      <c r="B36" s="130" t="s">
        <v>59</v>
      </c>
      <c r="C36" s="131"/>
      <c r="D36" s="131"/>
      <c r="E36" s="132"/>
      <c r="F36" s="35">
        <v>6</v>
      </c>
      <c r="G36" s="29">
        <v>10</v>
      </c>
      <c r="H36" s="34" t="str">
        <f t="shared" si="1"/>
        <v>6-10</v>
      </c>
      <c r="I36" s="11"/>
      <c r="J36" s="11"/>
      <c r="K36" s="11"/>
      <c r="L36" s="11"/>
      <c r="M36" s="286" t="s">
        <v>119</v>
      </c>
      <c r="N36" s="287"/>
      <c r="O36" s="288"/>
      <c r="P36" s="174"/>
      <c r="Q36" s="11"/>
      <c r="V36" s="130" t="s">
        <v>60</v>
      </c>
      <c r="W36" s="131"/>
      <c r="X36" s="131"/>
      <c r="Y36" s="132"/>
      <c r="Z36" s="35">
        <v>6</v>
      </c>
      <c r="AA36" s="29">
        <v>10</v>
      </c>
      <c r="AB36" s="34" t="str">
        <f t="shared" si="2"/>
        <v>6-10</v>
      </c>
      <c r="AC36" s="56">
        <v>16</v>
      </c>
    </row>
    <row r="37" spans="1:29" ht="15.75" thickBot="1" x14ac:dyDescent="0.3">
      <c r="A37" s="23">
        <v>5</v>
      </c>
      <c r="B37" s="130" t="s">
        <v>60</v>
      </c>
      <c r="C37" s="131"/>
      <c r="D37" s="131"/>
      <c r="E37" s="132"/>
      <c r="F37" s="35">
        <v>6</v>
      </c>
      <c r="G37" s="29">
        <v>10</v>
      </c>
      <c r="H37" s="34" t="str">
        <f t="shared" si="1"/>
        <v>6-10</v>
      </c>
      <c r="I37" s="11"/>
      <c r="J37" s="11"/>
      <c r="K37" s="11"/>
      <c r="L37" s="11"/>
      <c r="M37" s="167" t="s">
        <v>107</v>
      </c>
      <c r="N37" s="168"/>
      <c r="O37" s="169"/>
      <c r="P37" s="174"/>
      <c r="Q37" s="11"/>
      <c r="V37" s="130" t="s">
        <v>61</v>
      </c>
      <c r="W37" s="131"/>
      <c r="X37" s="131"/>
      <c r="Y37" s="132"/>
      <c r="Z37" s="35">
        <v>6</v>
      </c>
      <c r="AA37" s="29">
        <v>13</v>
      </c>
      <c r="AB37" s="34" t="str">
        <f t="shared" si="2"/>
        <v>6-13</v>
      </c>
      <c r="AC37" s="56">
        <v>20</v>
      </c>
    </row>
    <row r="38" spans="1:29" ht="15.75" thickBot="1" x14ac:dyDescent="0.3">
      <c r="A38" s="23">
        <v>6</v>
      </c>
      <c r="B38" s="130" t="s">
        <v>75</v>
      </c>
      <c r="C38" s="131"/>
      <c r="D38" s="131"/>
      <c r="E38" s="132"/>
      <c r="F38" s="35">
        <v>6</v>
      </c>
      <c r="G38" s="29">
        <v>10</v>
      </c>
      <c r="H38" s="34" t="str">
        <f t="shared" si="1"/>
        <v>6-10</v>
      </c>
      <c r="I38" s="11"/>
      <c r="J38" s="11"/>
      <c r="K38" s="11"/>
      <c r="L38" s="11"/>
      <c r="M38" s="119" t="s">
        <v>1</v>
      </c>
      <c r="N38" s="120"/>
      <c r="O38" s="121"/>
      <c r="P38" s="175"/>
      <c r="Q38" s="11"/>
      <c r="V38" s="130" t="s">
        <v>62</v>
      </c>
      <c r="W38" s="131"/>
      <c r="X38" s="131"/>
      <c r="Y38" s="132"/>
      <c r="Z38" s="35">
        <v>6</v>
      </c>
      <c r="AA38" s="29">
        <v>13</v>
      </c>
      <c r="AB38" s="34" t="str">
        <f t="shared" si="2"/>
        <v>6-13</v>
      </c>
      <c r="AC38" s="56">
        <v>20</v>
      </c>
    </row>
    <row r="39" spans="1:29" ht="15.75" thickBot="1" x14ac:dyDescent="0.3">
      <c r="A39" s="23">
        <v>7</v>
      </c>
      <c r="B39" s="130" t="s">
        <v>76</v>
      </c>
      <c r="C39" s="131"/>
      <c r="D39" s="131"/>
      <c r="E39" s="132"/>
      <c r="F39" s="35">
        <v>6</v>
      </c>
      <c r="G39" s="29">
        <v>10</v>
      </c>
      <c r="H39" s="34" t="str">
        <f t="shared" si="1"/>
        <v>6-10</v>
      </c>
      <c r="I39" s="11"/>
      <c r="J39" s="11"/>
      <c r="K39" s="11"/>
      <c r="L39" s="11"/>
      <c r="M39" s="11"/>
      <c r="N39" s="11"/>
      <c r="O39" s="11"/>
      <c r="P39" s="11"/>
      <c r="Q39" s="11"/>
      <c r="V39" s="130" t="s">
        <v>63</v>
      </c>
      <c r="W39" s="131"/>
      <c r="X39" s="131"/>
      <c r="Y39" s="132"/>
      <c r="Z39" s="35">
        <v>6</v>
      </c>
      <c r="AA39" s="29">
        <v>16</v>
      </c>
      <c r="AB39" s="34" t="str">
        <f t="shared" si="2"/>
        <v>6-16</v>
      </c>
      <c r="AC39" s="56">
        <v>24</v>
      </c>
    </row>
    <row r="40" spans="1:29" ht="16.5" thickBot="1" x14ac:dyDescent="0.3">
      <c r="A40" s="23">
        <v>8</v>
      </c>
      <c r="B40" s="130" t="s">
        <v>61</v>
      </c>
      <c r="C40" s="131"/>
      <c r="D40" s="131"/>
      <c r="E40" s="132"/>
      <c r="F40" s="35">
        <v>6</v>
      </c>
      <c r="G40" s="29">
        <v>13</v>
      </c>
      <c r="H40" s="34" t="str">
        <f t="shared" si="1"/>
        <v>6-13</v>
      </c>
      <c r="I40" s="11"/>
      <c r="J40" s="11"/>
      <c r="K40" s="11"/>
      <c r="L40" s="11"/>
      <c r="M40" s="45" t="str">
        <f>IF(P34=1,V33,IF(P34=2,V52,IF(P34=3,V63,IF(OR(P34=4,P34=5),""))))</f>
        <v/>
      </c>
      <c r="N40" s="151">
        <v>18</v>
      </c>
      <c r="O40" s="11"/>
      <c r="P40" s="11"/>
      <c r="Q40" s="145" t="s">
        <v>53</v>
      </c>
      <c r="R40" s="146"/>
      <c r="S40" s="147"/>
      <c r="V40" s="130" t="s">
        <v>64</v>
      </c>
      <c r="W40" s="131"/>
      <c r="X40" s="131"/>
      <c r="Y40" s="132"/>
      <c r="Z40" s="35">
        <v>6</v>
      </c>
      <c r="AA40" s="29">
        <v>16</v>
      </c>
      <c r="AB40" s="34" t="str">
        <f t="shared" si="2"/>
        <v>6-16</v>
      </c>
      <c r="AC40" s="56">
        <v>24</v>
      </c>
    </row>
    <row r="41" spans="1:29" ht="15.75" customHeight="1" x14ac:dyDescent="0.25">
      <c r="A41" s="23">
        <v>9</v>
      </c>
      <c r="B41" s="130" t="s">
        <v>62</v>
      </c>
      <c r="C41" s="131"/>
      <c r="D41" s="131"/>
      <c r="E41" s="132"/>
      <c r="F41" s="35">
        <v>6</v>
      </c>
      <c r="G41" s="29">
        <v>13</v>
      </c>
      <c r="H41" s="34" t="str">
        <f t="shared" si="1"/>
        <v>6-13</v>
      </c>
      <c r="I41" s="11"/>
      <c r="J41" s="11"/>
      <c r="K41" s="11"/>
      <c r="L41" s="11"/>
      <c r="M41" s="46" t="str">
        <f>IF(P34=1,V34,IF(P34=2,V53,IF(P34=3,V64,IF(OR(P34=4,P34=5),""))))</f>
        <v/>
      </c>
      <c r="N41" s="269"/>
      <c r="O41" s="11"/>
      <c r="P41" s="11"/>
      <c r="Q41" s="124" t="s">
        <v>114</v>
      </c>
      <c r="R41" s="128"/>
      <c r="S41" s="125"/>
      <c r="V41" s="130" t="s">
        <v>65</v>
      </c>
      <c r="W41" s="131"/>
      <c r="X41" s="131"/>
      <c r="Y41" s="132"/>
      <c r="Z41" s="35">
        <v>6</v>
      </c>
      <c r="AA41" s="29">
        <v>20</v>
      </c>
      <c r="AB41" s="34" t="str">
        <f t="shared" si="2"/>
        <v>6-20</v>
      </c>
      <c r="AC41" s="56">
        <v>27</v>
      </c>
    </row>
    <row r="42" spans="1:29" x14ac:dyDescent="0.25">
      <c r="A42" s="23">
        <v>10</v>
      </c>
      <c r="B42" s="130" t="s">
        <v>63</v>
      </c>
      <c r="C42" s="131"/>
      <c r="D42" s="131"/>
      <c r="E42" s="132"/>
      <c r="F42" s="35">
        <v>6</v>
      </c>
      <c r="G42" s="29">
        <v>16</v>
      </c>
      <c r="H42" s="34" t="str">
        <f t="shared" si="1"/>
        <v>6-16</v>
      </c>
      <c r="I42" s="11"/>
      <c r="J42" s="11"/>
      <c r="K42" s="11"/>
      <c r="L42" s="11"/>
      <c r="M42" s="46" t="str">
        <f>IF(P34=1,V35,IF(P34=2,V54,IF(P34=3,V65,IF(OR(P34=4,P34=5),""))))</f>
        <v/>
      </c>
      <c r="N42" s="269"/>
      <c r="O42" s="11"/>
      <c r="P42" s="11"/>
      <c r="Q42" s="148"/>
      <c r="R42" s="149"/>
      <c r="S42" s="150"/>
      <c r="V42" s="130" t="s">
        <v>66</v>
      </c>
      <c r="W42" s="131"/>
      <c r="X42" s="131"/>
      <c r="Y42" s="132"/>
      <c r="Z42" s="33">
        <v>6</v>
      </c>
      <c r="AA42" s="29">
        <v>20</v>
      </c>
      <c r="AB42" s="34" t="str">
        <f t="shared" si="2"/>
        <v>6-20</v>
      </c>
      <c r="AC42" s="56">
        <v>27</v>
      </c>
    </row>
    <row r="43" spans="1:29" ht="15.75" thickBot="1" x14ac:dyDescent="0.3">
      <c r="A43" s="23">
        <v>11</v>
      </c>
      <c r="B43" s="130" t="s">
        <v>64</v>
      </c>
      <c r="C43" s="131"/>
      <c r="D43" s="131"/>
      <c r="E43" s="132"/>
      <c r="F43" s="35">
        <v>6</v>
      </c>
      <c r="G43" s="29">
        <v>16</v>
      </c>
      <c r="H43" s="34" t="str">
        <f t="shared" si="1"/>
        <v>6-16</v>
      </c>
      <c r="I43" s="11"/>
      <c r="J43" s="11"/>
      <c r="K43" s="11"/>
      <c r="L43" s="11"/>
      <c r="M43" s="46" t="str">
        <f>IF(P34=1,V36,IF(P34=2,V55,IF(P34=3,V66,IF(OR(P34=4,P34=5),""))))</f>
        <v/>
      </c>
      <c r="N43" s="269"/>
      <c r="O43" s="11"/>
      <c r="P43" s="11"/>
      <c r="Q43" s="126"/>
      <c r="R43" s="129"/>
      <c r="S43" s="127"/>
      <c r="V43" s="130" t="s">
        <v>67</v>
      </c>
      <c r="W43" s="131"/>
      <c r="X43" s="131"/>
      <c r="Y43" s="132"/>
      <c r="Z43" s="33">
        <v>6</v>
      </c>
      <c r="AA43" s="29">
        <v>20</v>
      </c>
      <c r="AB43" s="34" t="str">
        <f t="shared" si="2"/>
        <v>6-20</v>
      </c>
      <c r="AC43" s="56">
        <v>27</v>
      </c>
    </row>
    <row r="44" spans="1:29" ht="16.5" thickBot="1" x14ac:dyDescent="0.3">
      <c r="A44" s="23">
        <v>12</v>
      </c>
      <c r="B44" s="130" t="s">
        <v>77</v>
      </c>
      <c r="C44" s="131"/>
      <c r="D44" s="131"/>
      <c r="E44" s="132"/>
      <c r="F44" s="35">
        <v>6</v>
      </c>
      <c r="G44" s="29">
        <v>20</v>
      </c>
      <c r="H44" s="34" t="str">
        <f t="shared" si="1"/>
        <v>6-20</v>
      </c>
      <c r="I44" s="11"/>
      <c r="J44" s="11"/>
      <c r="K44" s="11"/>
      <c r="L44" s="11"/>
      <c r="M44" s="46" t="str">
        <f>IF(P34=1,V37,IF(P34=2,V56,IF(P34=3,V67,IF(OR(P34=4,P34=5),""))))</f>
        <v/>
      </c>
      <c r="N44" s="269"/>
      <c r="O44" s="11"/>
      <c r="P44" s="11"/>
      <c r="Q44" s="145" t="s">
        <v>53</v>
      </c>
      <c r="R44" s="146"/>
      <c r="S44" s="147"/>
      <c r="V44" s="130" t="s">
        <v>68</v>
      </c>
      <c r="W44" s="131"/>
      <c r="X44" s="131"/>
      <c r="Y44" s="132"/>
      <c r="Z44" s="33">
        <v>6</v>
      </c>
      <c r="AA44" s="29">
        <v>24</v>
      </c>
      <c r="AB44" s="34" t="str">
        <f t="shared" si="2"/>
        <v>6-24</v>
      </c>
      <c r="AC44" s="56">
        <v>33</v>
      </c>
    </row>
    <row r="45" spans="1:29" x14ac:dyDescent="0.25">
      <c r="A45" s="23">
        <v>13</v>
      </c>
      <c r="B45" s="130" t="s">
        <v>78</v>
      </c>
      <c r="C45" s="131"/>
      <c r="D45" s="131"/>
      <c r="E45" s="132"/>
      <c r="F45" s="35">
        <v>6</v>
      </c>
      <c r="G45" s="29">
        <v>20</v>
      </c>
      <c r="H45" s="34" t="str">
        <f t="shared" si="1"/>
        <v>6-20</v>
      </c>
      <c r="I45" s="11"/>
      <c r="J45" s="11"/>
      <c r="K45" s="11"/>
      <c r="L45" s="11"/>
      <c r="M45" s="46" t="str">
        <f>IF(P34=1,V38,IF(P34=2,V57,IF(P34=3,V68,IF(OR(P34=4,P34=5),""))))</f>
        <v/>
      </c>
      <c r="N45" s="269"/>
      <c r="O45" s="11"/>
      <c r="P45" s="11"/>
      <c r="Q45" s="124" t="s">
        <v>100</v>
      </c>
      <c r="R45" s="128"/>
      <c r="S45" s="125"/>
      <c r="V45" s="130" t="s">
        <v>69</v>
      </c>
      <c r="W45" s="131"/>
      <c r="X45" s="131"/>
      <c r="Y45" s="132"/>
      <c r="Z45" s="33">
        <v>6</v>
      </c>
      <c r="AA45" s="29">
        <v>24</v>
      </c>
      <c r="AB45" s="34" t="str">
        <f t="shared" si="2"/>
        <v>6-24</v>
      </c>
      <c r="AC45" s="56">
        <v>33</v>
      </c>
    </row>
    <row r="46" spans="1:29" x14ac:dyDescent="0.25">
      <c r="A46" s="23">
        <v>14</v>
      </c>
      <c r="B46" s="130" t="s">
        <v>79</v>
      </c>
      <c r="C46" s="131"/>
      <c r="D46" s="131"/>
      <c r="E46" s="132"/>
      <c r="F46" s="35">
        <v>6</v>
      </c>
      <c r="G46" s="29">
        <v>20</v>
      </c>
      <c r="H46" s="34" t="str">
        <f t="shared" si="1"/>
        <v>6-20</v>
      </c>
      <c r="I46" s="11"/>
      <c r="J46" s="11"/>
      <c r="K46" s="11"/>
      <c r="L46" s="11"/>
      <c r="M46" s="46" t="str">
        <f>IF(P34=1,V39,IF(P34=2,V58,IF(P34=3,V69,IF(OR(P34=4,P34=5),""))))</f>
        <v/>
      </c>
      <c r="N46" s="269"/>
      <c r="O46" s="11"/>
      <c r="P46" s="11"/>
      <c r="Q46" s="148"/>
      <c r="R46" s="149"/>
      <c r="S46" s="150"/>
      <c r="V46" s="130" t="s">
        <v>70</v>
      </c>
      <c r="W46" s="131"/>
      <c r="X46" s="131"/>
      <c r="Y46" s="132"/>
      <c r="Z46" s="33">
        <v>6</v>
      </c>
      <c r="AA46" s="29">
        <v>28</v>
      </c>
      <c r="AB46" s="34" t="str">
        <f t="shared" si="2"/>
        <v>6-28</v>
      </c>
      <c r="AC46" s="56">
        <v>39</v>
      </c>
    </row>
    <row r="47" spans="1:29" ht="15.75" thickBot="1" x14ac:dyDescent="0.3">
      <c r="A47" s="23">
        <v>15</v>
      </c>
      <c r="B47" s="130" t="s">
        <v>65</v>
      </c>
      <c r="C47" s="131"/>
      <c r="D47" s="131"/>
      <c r="E47" s="132"/>
      <c r="F47" s="35">
        <v>6</v>
      </c>
      <c r="G47" s="29">
        <v>20</v>
      </c>
      <c r="H47" s="34" t="str">
        <f t="shared" si="1"/>
        <v>6-20</v>
      </c>
      <c r="I47" s="11"/>
      <c r="J47" s="11"/>
      <c r="K47" s="11"/>
      <c r="L47" s="11"/>
      <c r="M47" s="46" t="str">
        <f>IF(P34=1,V40,IF(P34=2,V59,IF(P34=3,V70,IF(OR(P34=4,P34=5),""))))</f>
        <v/>
      </c>
      <c r="N47" s="269"/>
      <c r="O47" s="11"/>
      <c r="P47" s="11"/>
      <c r="Q47" s="126"/>
      <c r="R47" s="129"/>
      <c r="S47" s="127"/>
      <c r="V47" s="130" t="s">
        <v>71</v>
      </c>
      <c r="W47" s="131"/>
      <c r="X47" s="131"/>
      <c r="Y47" s="132"/>
      <c r="Z47" s="33">
        <v>6</v>
      </c>
      <c r="AA47" s="29">
        <v>36</v>
      </c>
      <c r="AB47" s="34" t="str">
        <f t="shared" si="2"/>
        <v>6-36</v>
      </c>
      <c r="AC47" s="56">
        <v>48</v>
      </c>
    </row>
    <row r="48" spans="1:29" ht="16.5" thickBot="1" x14ac:dyDescent="0.3">
      <c r="A48" s="23">
        <v>16</v>
      </c>
      <c r="B48" s="130" t="s">
        <v>66</v>
      </c>
      <c r="C48" s="131"/>
      <c r="D48" s="131"/>
      <c r="E48" s="132"/>
      <c r="F48" s="33">
        <v>6</v>
      </c>
      <c r="G48" s="29">
        <v>20</v>
      </c>
      <c r="H48" s="34" t="str">
        <f t="shared" si="1"/>
        <v>6-20</v>
      </c>
      <c r="I48" s="11"/>
      <c r="J48" s="11"/>
      <c r="K48" s="11"/>
      <c r="L48" s="11"/>
      <c r="M48" s="46" t="str">
        <f>IF(P34=1,V41,IF(P34=2,V60,IF(P34=3,V71,IF(OR(P34=4,P34=5),""))))</f>
        <v/>
      </c>
      <c r="N48" s="269"/>
      <c r="O48" s="11"/>
      <c r="P48" s="11"/>
      <c r="Q48" s="145" t="s">
        <v>53</v>
      </c>
      <c r="R48" s="146"/>
      <c r="S48" s="147"/>
      <c r="V48" s="130" t="s">
        <v>72</v>
      </c>
      <c r="W48" s="131"/>
      <c r="X48" s="131"/>
      <c r="Y48" s="132"/>
      <c r="Z48" s="33">
        <v>6</v>
      </c>
      <c r="AA48" s="29">
        <v>46</v>
      </c>
      <c r="AB48" s="34" t="str">
        <f t="shared" si="2"/>
        <v>6-46</v>
      </c>
      <c r="AC48" s="56">
        <v>64</v>
      </c>
    </row>
    <row r="49" spans="1:29" x14ac:dyDescent="0.25">
      <c r="A49" s="23">
        <v>17</v>
      </c>
      <c r="B49" s="130" t="s">
        <v>67</v>
      </c>
      <c r="C49" s="131"/>
      <c r="D49" s="131"/>
      <c r="E49" s="132"/>
      <c r="F49" s="33">
        <v>6</v>
      </c>
      <c r="G49" s="29">
        <v>20</v>
      </c>
      <c r="H49" s="34" t="str">
        <f t="shared" si="1"/>
        <v>6-20</v>
      </c>
      <c r="I49" s="11"/>
      <c r="J49" s="11"/>
      <c r="K49" s="11"/>
      <c r="L49" s="11"/>
      <c r="M49" s="46" t="str">
        <f>IF(P34=1,V42,IF(P34=2,"",IF(P34=3,V72,IF(OR(P34=4,P34=5),""))))</f>
        <v/>
      </c>
      <c r="N49" s="269"/>
      <c r="O49" s="11"/>
      <c r="P49" s="11"/>
      <c r="Q49" s="124" t="s">
        <v>116</v>
      </c>
      <c r="R49" s="128"/>
      <c r="S49" s="125"/>
      <c r="V49" s="130" t="s">
        <v>73</v>
      </c>
      <c r="W49" s="131"/>
      <c r="X49" s="131"/>
      <c r="Y49" s="132"/>
      <c r="Z49" s="33">
        <v>6</v>
      </c>
      <c r="AA49" s="29">
        <v>46</v>
      </c>
      <c r="AB49" s="34" t="str">
        <f t="shared" si="2"/>
        <v>6-46</v>
      </c>
      <c r="AC49" s="56">
        <v>72</v>
      </c>
    </row>
    <row r="50" spans="1:29" ht="15.75" thickBot="1" x14ac:dyDescent="0.3">
      <c r="A50" s="23">
        <v>18</v>
      </c>
      <c r="B50" s="130" t="s">
        <v>80</v>
      </c>
      <c r="C50" s="131"/>
      <c r="D50" s="131"/>
      <c r="E50" s="132"/>
      <c r="F50" s="33">
        <v>6</v>
      </c>
      <c r="G50" s="29">
        <v>20</v>
      </c>
      <c r="H50" s="34" t="str">
        <f t="shared" si="1"/>
        <v>6-20</v>
      </c>
      <c r="I50" s="11"/>
      <c r="J50" s="11"/>
      <c r="K50" s="11"/>
      <c r="L50" s="11"/>
      <c r="M50" s="46" t="str">
        <f>IF(P34=1,V43,IF(P34=2,"",IF(P34=3,V73,IF(OR(P34=4,P34=5),""))))</f>
        <v/>
      </c>
      <c r="N50" s="269"/>
      <c r="O50" s="11"/>
      <c r="P50" s="11"/>
      <c r="Q50" s="148"/>
      <c r="R50" s="149"/>
      <c r="S50" s="150"/>
      <c r="V50" s="11"/>
      <c r="W50" s="11"/>
      <c r="X50" s="11"/>
      <c r="Y50" s="11"/>
      <c r="Z50" s="11"/>
      <c r="AA50" s="11"/>
      <c r="AB50" s="11"/>
      <c r="AC50" s="11"/>
    </row>
    <row r="51" spans="1:29" ht="15.75" thickBot="1" x14ac:dyDescent="0.3">
      <c r="A51" s="23">
        <v>19</v>
      </c>
      <c r="B51" s="130" t="s">
        <v>81</v>
      </c>
      <c r="C51" s="131"/>
      <c r="D51" s="131"/>
      <c r="E51" s="132"/>
      <c r="F51" s="33">
        <v>6</v>
      </c>
      <c r="G51" s="29">
        <v>20</v>
      </c>
      <c r="H51" s="34" t="str">
        <f t="shared" si="1"/>
        <v>6-20</v>
      </c>
      <c r="I51" s="11"/>
      <c r="J51" s="11"/>
      <c r="K51" s="11"/>
      <c r="L51" s="11"/>
      <c r="M51" s="46" t="str">
        <f>IF(P34=1,V44,IF(P34=2,"",IF(P34=3,V74,IF(OR(P34=4,P34=5),""))))</f>
        <v/>
      </c>
      <c r="N51" s="269"/>
      <c r="O51" s="11"/>
      <c r="P51" s="11"/>
      <c r="Q51" s="126"/>
      <c r="R51" s="129"/>
      <c r="S51" s="127"/>
      <c r="V51" s="170" t="s">
        <v>110</v>
      </c>
      <c r="W51" s="171"/>
      <c r="X51" s="171"/>
      <c r="Y51" s="171"/>
      <c r="Z51" s="171"/>
      <c r="AA51" s="171"/>
      <c r="AB51" s="172"/>
      <c r="AC51" s="11"/>
    </row>
    <row r="52" spans="1:29" ht="16.5" thickBot="1" x14ac:dyDescent="0.3">
      <c r="A52" s="23">
        <v>20</v>
      </c>
      <c r="B52" s="130" t="s">
        <v>82</v>
      </c>
      <c r="C52" s="131"/>
      <c r="D52" s="131"/>
      <c r="E52" s="132"/>
      <c r="F52" s="33">
        <v>6</v>
      </c>
      <c r="G52" s="29">
        <v>20</v>
      </c>
      <c r="H52" s="34" t="str">
        <f t="shared" si="1"/>
        <v>6-20</v>
      </c>
      <c r="I52" s="11"/>
      <c r="J52" s="11"/>
      <c r="K52" s="11"/>
      <c r="L52" s="11"/>
      <c r="M52" s="46" t="str">
        <f>IF(P34=1,V45,IF(P34=2,"",IF(P34=3,V75,IF(OR(P34=4,P34=5),""))))</f>
        <v/>
      </c>
      <c r="N52" s="269"/>
      <c r="O52" s="11"/>
      <c r="P52" s="11"/>
      <c r="Q52" s="145" t="s">
        <v>53</v>
      </c>
      <c r="R52" s="146"/>
      <c r="S52" s="147"/>
      <c r="V52" s="130" t="s">
        <v>75</v>
      </c>
      <c r="W52" s="131"/>
      <c r="X52" s="131"/>
      <c r="Y52" s="132"/>
      <c r="Z52" s="35">
        <v>6</v>
      </c>
      <c r="AA52" s="29">
        <v>10</v>
      </c>
      <c r="AB52" s="34" t="str">
        <f t="shared" ref="AB52:AB59" si="3">CONCATENATE(Z52,"-",AA52)</f>
        <v>6-10</v>
      </c>
      <c r="AC52" s="56">
        <v>17</v>
      </c>
    </row>
    <row r="53" spans="1:29" ht="15" customHeight="1" x14ac:dyDescent="0.25">
      <c r="A53" s="23">
        <v>21</v>
      </c>
      <c r="B53" s="130" t="s">
        <v>83</v>
      </c>
      <c r="C53" s="131"/>
      <c r="D53" s="131"/>
      <c r="E53" s="132"/>
      <c r="F53" s="33">
        <v>6</v>
      </c>
      <c r="G53" s="29">
        <v>20</v>
      </c>
      <c r="H53" s="34" t="str">
        <f t="shared" si="1"/>
        <v>6-20</v>
      </c>
      <c r="I53" s="11"/>
      <c r="J53" s="11"/>
      <c r="K53" s="11"/>
      <c r="L53" s="11"/>
      <c r="M53" s="46" t="str">
        <f>IF(P34=1,V46,IF(P34=2,"",IF(P34=3,V76,IF(OR(P34=4,P34=5),""))))</f>
        <v/>
      </c>
      <c r="N53" s="269"/>
      <c r="O53" s="11"/>
      <c r="P53" s="11"/>
      <c r="Q53" s="124" t="s">
        <v>117</v>
      </c>
      <c r="R53" s="128"/>
      <c r="S53" s="125"/>
      <c r="V53" s="130" t="s">
        <v>77</v>
      </c>
      <c r="W53" s="131"/>
      <c r="X53" s="131"/>
      <c r="Y53" s="132"/>
      <c r="Z53" s="35">
        <v>6</v>
      </c>
      <c r="AA53" s="29">
        <v>20</v>
      </c>
      <c r="AB53" s="34" t="str">
        <f t="shared" si="3"/>
        <v>6-20</v>
      </c>
      <c r="AC53" s="56">
        <v>21</v>
      </c>
    </row>
    <row r="54" spans="1:29" x14ac:dyDescent="0.25">
      <c r="A54" s="23">
        <v>22</v>
      </c>
      <c r="B54" s="130" t="s">
        <v>84</v>
      </c>
      <c r="C54" s="131"/>
      <c r="D54" s="131"/>
      <c r="E54" s="132"/>
      <c r="F54" s="33">
        <v>6</v>
      </c>
      <c r="G54" s="29">
        <v>20</v>
      </c>
      <c r="H54" s="34" t="str">
        <f t="shared" si="1"/>
        <v>6-20</v>
      </c>
      <c r="I54" s="11"/>
      <c r="J54" s="11"/>
      <c r="K54" s="11"/>
      <c r="L54" s="11"/>
      <c r="M54" s="46" t="str">
        <f>IF(P34=1,V47,IF(P34=2,"",IF(P34=3,V77,IF(OR(P34=4,P34=5),""))))</f>
        <v/>
      </c>
      <c r="N54" s="269"/>
      <c r="O54" s="11"/>
      <c r="P54" s="11"/>
      <c r="Q54" s="148"/>
      <c r="R54" s="149"/>
      <c r="S54" s="150"/>
      <c r="V54" s="130" t="s">
        <v>80</v>
      </c>
      <c r="W54" s="131"/>
      <c r="X54" s="131"/>
      <c r="Y54" s="132"/>
      <c r="Z54" s="33">
        <v>6</v>
      </c>
      <c r="AA54" s="29">
        <v>20</v>
      </c>
      <c r="AB54" s="34" t="str">
        <f t="shared" si="3"/>
        <v>6-20</v>
      </c>
      <c r="AC54" s="56">
        <v>27</v>
      </c>
    </row>
    <row r="55" spans="1:29" x14ac:dyDescent="0.25">
      <c r="A55" s="23">
        <v>23</v>
      </c>
      <c r="B55" s="130" t="s">
        <v>85</v>
      </c>
      <c r="C55" s="131"/>
      <c r="D55" s="131"/>
      <c r="E55" s="132"/>
      <c r="F55" s="33">
        <v>6</v>
      </c>
      <c r="G55" s="29">
        <v>20</v>
      </c>
      <c r="H55" s="34" t="str">
        <f t="shared" si="1"/>
        <v>6-20</v>
      </c>
      <c r="I55" s="11"/>
      <c r="J55" s="11"/>
      <c r="K55" s="11"/>
      <c r="L55" s="11"/>
      <c r="M55" s="46" t="str">
        <f>IF(P34=1,V48,IF(P34=2,"",IF(P34=3,V78,IF(OR(P34=4,P34=5),""))))</f>
        <v/>
      </c>
      <c r="N55" s="269"/>
      <c r="O55" s="11"/>
      <c r="P55" s="11"/>
      <c r="Q55" s="148"/>
      <c r="R55" s="149"/>
      <c r="S55" s="150"/>
      <c r="V55" s="130" t="s">
        <v>83</v>
      </c>
      <c r="W55" s="131"/>
      <c r="X55" s="131"/>
      <c r="Y55" s="132"/>
      <c r="Z55" s="33">
        <v>6</v>
      </c>
      <c r="AA55" s="29">
        <v>20</v>
      </c>
      <c r="AB55" s="34" t="str">
        <f t="shared" si="3"/>
        <v>6-20</v>
      </c>
      <c r="AC55" s="56">
        <v>33</v>
      </c>
    </row>
    <row r="56" spans="1:29" ht="15.75" thickBot="1" x14ac:dyDescent="0.3">
      <c r="A56" s="23">
        <v>24</v>
      </c>
      <c r="B56" s="130" t="s">
        <v>68</v>
      </c>
      <c r="C56" s="131"/>
      <c r="D56" s="131"/>
      <c r="E56" s="132"/>
      <c r="F56" s="33">
        <v>6</v>
      </c>
      <c r="G56" s="29">
        <v>24</v>
      </c>
      <c r="H56" s="34" t="str">
        <f t="shared" si="1"/>
        <v>6-24</v>
      </c>
      <c r="I56" s="11"/>
      <c r="J56" s="11"/>
      <c r="K56" s="11"/>
      <c r="L56" s="11"/>
      <c r="M56" s="47" t="str">
        <f>IF(P34=1,V49,IF(P34=2,"",IF(P34=3,"",IF(OR(P34=4,P34=5),""))))</f>
        <v/>
      </c>
      <c r="N56" s="269"/>
      <c r="O56" s="11"/>
      <c r="P56" s="11"/>
      <c r="Q56" s="148"/>
      <c r="R56" s="149"/>
      <c r="S56" s="150"/>
      <c r="V56" s="130" t="s">
        <v>86</v>
      </c>
      <c r="W56" s="131"/>
      <c r="X56" s="131"/>
      <c r="Y56" s="132"/>
      <c r="Z56" s="33">
        <v>6</v>
      </c>
      <c r="AA56" s="29">
        <v>24</v>
      </c>
      <c r="AB56" s="34" t="str">
        <f t="shared" si="3"/>
        <v>6-24</v>
      </c>
      <c r="AC56" s="56">
        <v>42</v>
      </c>
    </row>
    <row r="57" spans="1:29" ht="15.75" thickBot="1" x14ac:dyDescent="0.3">
      <c r="A57" s="23">
        <v>25</v>
      </c>
      <c r="B57" s="130" t="s">
        <v>69</v>
      </c>
      <c r="C57" s="131"/>
      <c r="D57" s="131"/>
      <c r="E57" s="132"/>
      <c r="F57" s="33">
        <v>6</v>
      </c>
      <c r="G57" s="29">
        <v>24</v>
      </c>
      <c r="H57" s="34" t="str">
        <f t="shared" si="1"/>
        <v>6-24</v>
      </c>
      <c r="I57" s="11"/>
      <c r="J57" s="11"/>
      <c r="K57" s="11"/>
      <c r="L57" s="11"/>
      <c r="M57" s="50" t="s">
        <v>1</v>
      </c>
      <c r="N57" s="152"/>
      <c r="O57" s="11"/>
      <c r="P57" s="11"/>
      <c r="Q57" s="126"/>
      <c r="R57" s="129"/>
      <c r="S57" s="127"/>
      <c r="V57" s="130" t="s">
        <v>89</v>
      </c>
      <c r="W57" s="131"/>
      <c r="X57" s="131"/>
      <c r="Y57" s="132"/>
      <c r="Z57" s="33">
        <v>6</v>
      </c>
      <c r="AA57" s="29">
        <v>24</v>
      </c>
      <c r="AB57" s="34" t="str">
        <f t="shared" si="3"/>
        <v>6-24</v>
      </c>
      <c r="AC57" s="56">
        <v>48</v>
      </c>
    </row>
    <row r="58" spans="1:29" x14ac:dyDescent="0.25">
      <c r="A58" s="23">
        <v>26</v>
      </c>
      <c r="B58" s="130" t="s">
        <v>86</v>
      </c>
      <c r="C58" s="131"/>
      <c r="D58" s="131"/>
      <c r="E58" s="132"/>
      <c r="F58" s="33">
        <v>6</v>
      </c>
      <c r="G58" s="29">
        <v>24</v>
      </c>
      <c r="H58" s="34" t="str">
        <f t="shared" si="1"/>
        <v>6-24</v>
      </c>
      <c r="I58" s="11"/>
      <c r="J58" s="11"/>
      <c r="K58" s="11"/>
      <c r="L58" s="11"/>
      <c r="M58" s="11"/>
      <c r="N58" s="11"/>
      <c r="O58" s="11"/>
      <c r="P58" s="11"/>
      <c r="Q58" s="11"/>
      <c r="V58" s="130" t="s">
        <v>92</v>
      </c>
      <c r="W58" s="131"/>
      <c r="X58" s="131"/>
      <c r="Y58" s="132"/>
      <c r="Z58" s="33">
        <v>6</v>
      </c>
      <c r="AA58" s="29">
        <v>46</v>
      </c>
      <c r="AB58" s="34" t="str">
        <f t="shared" si="3"/>
        <v>6-46</v>
      </c>
      <c r="AC58" s="56">
        <v>60</v>
      </c>
    </row>
    <row r="59" spans="1:29" x14ac:dyDescent="0.25">
      <c r="A59" s="23">
        <v>27</v>
      </c>
      <c r="B59" s="130" t="s">
        <v>87</v>
      </c>
      <c r="C59" s="131"/>
      <c r="D59" s="131"/>
      <c r="E59" s="132"/>
      <c r="F59" s="33">
        <v>6</v>
      </c>
      <c r="G59" s="29">
        <v>24</v>
      </c>
      <c r="H59" s="34" t="str">
        <f t="shared" si="1"/>
        <v>6-24</v>
      </c>
      <c r="I59" s="11"/>
      <c r="J59" s="11"/>
      <c r="K59" s="11"/>
      <c r="L59" s="11"/>
      <c r="M59" s="11"/>
      <c r="N59" s="11"/>
      <c r="O59" s="11"/>
      <c r="P59" s="11"/>
      <c r="Q59" s="11"/>
      <c r="V59" s="130" t="s">
        <v>112</v>
      </c>
      <c r="W59" s="131"/>
      <c r="X59" s="131"/>
      <c r="Y59" s="132"/>
      <c r="Z59" s="33">
        <v>6</v>
      </c>
      <c r="AA59" s="29">
        <v>46</v>
      </c>
      <c r="AB59" s="34" t="str">
        <f t="shared" si="3"/>
        <v>6-46</v>
      </c>
      <c r="AC59" s="56">
        <v>75</v>
      </c>
    </row>
    <row r="60" spans="1:29" x14ac:dyDescent="0.25">
      <c r="A60" s="23">
        <v>28</v>
      </c>
      <c r="B60" s="130" t="s">
        <v>88</v>
      </c>
      <c r="C60" s="131"/>
      <c r="D60" s="131"/>
      <c r="E60" s="132"/>
      <c r="F60" s="33">
        <v>6</v>
      </c>
      <c r="G60" s="29">
        <v>24</v>
      </c>
      <c r="H60" s="34" t="str">
        <f t="shared" si="1"/>
        <v>6-24</v>
      </c>
      <c r="I60" s="11"/>
      <c r="J60" s="11"/>
      <c r="K60" s="11"/>
      <c r="L60" s="11"/>
      <c r="M60" s="11"/>
      <c r="N60" s="11"/>
      <c r="O60" s="11"/>
      <c r="P60" s="11"/>
      <c r="Q60" s="11" t="str">
        <f>IF(W25&gt;=T33,Q53,"НОРМА")</f>
        <v xml:space="preserve">Размер присоединительной резьбы не может быть меньше приведенного в таблице справочного значения </v>
      </c>
      <c r="V60" s="130" t="s">
        <v>96</v>
      </c>
      <c r="W60" s="131"/>
      <c r="X60" s="131"/>
      <c r="Y60" s="132"/>
      <c r="Z60" s="33">
        <v>6</v>
      </c>
      <c r="AA60" s="29">
        <v>46</v>
      </c>
      <c r="AB60" s="34" t="str">
        <f>CONCATENATE(Z60,"-",AA60)</f>
        <v>6-46</v>
      </c>
      <c r="AC60" s="56">
        <v>88</v>
      </c>
    </row>
    <row r="61" spans="1:29" ht="15.75" thickBot="1" x14ac:dyDescent="0.3">
      <c r="A61" s="23">
        <v>29</v>
      </c>
      <c r="B61" s="130" t="s">
        <v>89</v>
      </c>
      <c r="C61" s="131"/>
      <c r="D61" s="131"/>
      <c r="E61" s="132"/>
      <c r="F61" s="33">
        <v>6</v>
      </c>
      <c r="G61" s="29">
        <v>24</v>
      </c>
      <c r="H61" s="34" t="str">
        <f t="shared" si="1"/>
        <v>6-24</v>
      </c>
      <c r="I61" s="11"/>
      <c r="J61" s="11"/>
      <c r="K61" s="11"/>
      <c r="L61" s="11"/>
      <c r="M61" s="11"/>
      <c r="N61" s="11"/>
      <c r="O61" s="11"/>
      <c r="P61" s="11"/>
      <c r="Q61" s="11"/>
    </row>
    <row r="62" spans="1:29" ht="15.75" thickBot="1" x14ac:dyDescent="0.3">
      <c r="A62" s="23">
        <v>30</v>
      </c>
      <c r="B62" s="130" t="s">
        <v>90</v>
      </c>
      <c r="C62" s="131"/>
      <c r="D62" s="131"/>
      <c r="E62" s="132"/>
      <c r="F62" s="33">
        <v>6</v>
      </c>
      <c r="G62" s="29">
        <v>24</v>
      </c>
      <c r="H62" s="34" t="str">
        <f t="shared" si="1"/>
        <v>6-24</v>
      </c>
      <c r="I62" s="11"/>
      <c r="J62" s="11"/>
      <c r="K62" s="11"/>
      <c r="L62" s="11"/>
      <c r="M62" s="11"/>
      <c r="N62" s="11"/>
      <c r="O62" s="11"/>
      <c r="P62" s="11"/>
      <c r="Q62" s="11"/>
      <c r="V62" s="270" t="s">
        <v>111</v>
      </c>
      <c r="W62" s="271"/>
      <c r="X62" s="271"/>
      <c r="Y62" s="271"/>
      <c r="Z62" s="271"/>
      <c r="AA62" s="271"/>
      <c r="AB62" s="272"/>
    </row>
    <row r="63" spans="1:29" x14ac:dyDescent="0.25">
      <c r="A63" s="23">
        <v>31</v>
      </c>
      <c r="B63" s="130" t="s">
        <v>91</v>
      </c>
      <c r="C63" s="131"/>
      <c r="D63" s="131"/>
      <c r="E63" s="132"/>
      <c r="F63" s="33">
        <v>6</v>
      </c>
      <c r="G63" s="29">
        <v>24</v>
      </c>
      <c r="H63" s="34" t="str">
        <f t="shared" si="1"/>
        <v>6-24</v>
      </c>
      <c r="I63" s="11"/>
      <c r="J63" s="11"/>
      <c r="K63" s="11"/>
      <c r="L63" s="11"/>
      <c r="M63" s="11"/>
      <c r="N63" s="11"/>
      <c r="O63" s="11"/>
      <c r="P63" s="11"/>
      <c r="Q63" s="11" t="str">
        <f>IF(W25&gt;T33,Q53,111)</f>
        <v xml:space="preserve">Размер присоединительной резьбы не может быть меньше приведенного в таблице справочного значения </v>
      </c>
      <c r="V63" s="273" t="s">
        <v>74</v>
      </c>
      <c r="W63" s="274"/>
      <c r="X63" s="274"/>
      <c r="Y63" s="275"/>
      <c r="Z63" s="42">
        <v>4</v>
      </c>
      <c r="AA63" s="43">
        <v>8</v>
      </c>
      <c r="AB63" s="44" t="str">
        <f t="shared" ref="AB63:AB78" si="4">CONCATENATE(Z63,"-",AA63)</f>
        <v>4-8</v>
      </c>
      <c r="AC63">
        <v>13</v>
      </c>
    </row>
    <row r="64" spans="1:29" x14ac:dyDescent="0.25">
      <c r="A64" s="23">
        <v>32</v>
      </c>
      <c r="B64" s="130" t="s">
        <v>70</v>
      </c>
      <c r="C64" s="131"/>
      <c r="D64" s="131"/>
      <c r="E64" s="132"/>
      <c r="F64" s="33">
        <v>6</v>
      </c>
      <c r="G64" s="29">
        <v>28</v>
      </c>
      <c r="H64" s="34" t="str">
        <f t="shared" si="1"/>
        <v>6-28</v>
      </c>
      <c r="I64" s="11"/>
      <c r="J64" s="11"/>
      <c r="K64" s="11"/>
      <c r="L64" s="11"/>
      <c r="M64" s="11"/>
      <c r="N64" s="11"/>
      <c r="O64" s="11"/>
      <c r="P64" s="11"/>
      <c r="Q64" s="11"/>
      <c r="V64" s="130" t="s">
        <v>76</v>
      </c>
      <c r="W64" s="131"/>
      <c r="X64" s="131"/>
      <c r="Y64" s="132"/>
      <c r="Z64" s="35">
        <v>6</v>
      </c>
      <c r="AA64" s="29">
        <v>10</v>
      </c>
      <c r="AB64" s="34" t="str">
        <f t="shared" si="4"/>
        <v>6-10</v>
      </c>
      <c r="AC64" s="56">
        <v>17</v>
      </c>
    </row>
    <row r="65" spans="1:29" x14ac:dyDescent="0.25">
      <c r="A65" s="23">
        <v>33</v>
      </c>
      <c r="B65" s="130" t="s">
        <v>71</v>
      </c>
      <c r="C65" s="131"/>
      <c r="D65" s="131"/>
      <c r="E65" s="132"/>
      <c r="F65" s="33">
        <v>6</v>
      </c>
      <c r="G65" s="29">
        <v>36</v>
      </c>
      <c r="H65" s="34" t="str">
        <f t="shared" si="1"/>
        <v>6-36</v>
      </c>
      <c r="I65" s="11"/>
      <c r="J65" s="11"/>
      <c r="K65" s="11"/>
      <c r="L65" s="11"/>
      <c r="M65" s="11"/>
      <c r="N65" s="11"/>
      <c r="O65" s="11"/>
      <c r="P65" s="11"/>
      <c r="Q65" s="11"/>
      <c r="V65" s="130" t="s">
        <v>78</v>
      </c>
      <c r="W65" s="131"/>
      <c r="X65" s="131"/>
      <c r="Y65" s="132"/>
      <c r="Z65" s="35">
        <v>6</v>
      </c>
      <c r="AA65" s="29">
        <v>20</v>
      </c>
      <c r="AB65" s="34" t="str">
        <f t="shared" si="4"/>
        <v>6-20</v>
      </c>
      <c r="AC65" s="56">
        <v>21</v>
      </c>
    </row>
    <row r="66" spans="1:29" x14ac:dyDescent="0.25">
      <c r="A66" s="23">
        <v>34</v>
      </c>
      <c r="B66" s="130" t="s">
        <v>72</v>
      </c>
      <c r="C66" s="131"/>
      <c r="D66" s="131"/>
      <c r="E66" s="132"/>
      <c r="F66" s="33">
        <v>6</v>
      </c>
      <c r="G66" s="29">
        <v>46</v>
      </c>
      <c r="H66" s="34" t="str">
        <f t="shared" si="1"/>
        <v>6-46</v>
      </c>
      <c r="I66" s="11"/>
      <c r="J66" s="11"/>
      <c r="K66" s="11"/>
      <c r="L66" s="11"/>
      <c r="M66" s="11"/>
      <c r="N66" s="11"/>
      <c r="O66" s="11"/>
      <c r="P66" s="11"/>
      <c r="Q66" s="11"/>
      <c r="V66" s="130" t="s">
        <v>81</v>
      </c>
      <c r="W66" s="131"/>
      <c r="X66" s="131"/>
      <c r="Y66" s="132"/>
      <c r="Z66" s="33">
        <v>6</v>
      </c>
      <c r="AA66" s="29">
        <v>20</v>
      </c>
      <c r="AB66" s="34" t="str">
        <f t="shared" si="4"/>
        <v>6-20</v>
      </c>
      <c r="AC66" s="56">
        <v>27</v>
      </c>
    </row>
    <row r="67" spans="1:29" x14ac:dyDescent="0.25">
      <c r="A67" s="23">
        <v>35</v>
      </c>
      <c r="B67" s="130" t="s">
        <v>73</v>
      </c>
      <c r="C67" s="131"/>
      <c r="D67" s="131"/>
      <c r="E67" s="132"/>
      <c r="F67" s="33">
        <v>6</v>
      </c>
      <c r="G67" s="29">
        <v>46</v>
      </c>
      <c r="H67" s="34" t="str">
        <f t="shared" si="1"/>
        <v>6-46</v>
      </c>
      <c r="I67" s="11"/>
      <c r="J67" s="11"/>
      <c r="K67" s="11"/>
      <c r="L67" s="11"/>
      <c r="M67" s="11"/>
      <c r="N67" s="11"/>
      <c r="O67" s="11"/>
      <c r="P67" s="11"/>
      <c r="Q67" s="11"/>
      <c r="V67" s="130" t="s">
        <v>84</v>
      </c>
      <c r="W67" s="131"/>
      <c r="X67" s="131"/>
      <c r="Y67" s="132"/>
      <c r="Z67" s="33">
        <v>6</v>
      </c>
      <c r="AA67" s="29">
        <v>20</v>
      </c>
      <c r="AB67" s="34" t="str">
        <f t="shared" si="4"/>
        <v>6-20</v>
      </c>
      <c r="AC67" s="56">
        <v>33</v>
      </c>
    </row>
    <row r="68" spans="1:29" x14ac:dyDescent="0.25">
      <c r="A68" s="23">
        <v>36</v>
      </c>
      <c r="B68" s="130" t="s">
        <v>92</v>
      </c>
      <c r="C68" s="131"/>
      <c r="D68" s="131"/>
      <c r="E68" s="132"/>
      <c r="F68" s="33">
        <v>6</v>
      </c>
      <c r="G68" s="29">
        <v>46</v>
      </c>
      <c r="H68" s="34" t="str">
        <f t="shared" si="1"/>
        <v>6-46</v>
      </c>
      <c r="I68" s="11"/>
      <c r="J68" s="11"/>
      <c r="K68" s="11"/>
      <c r="L68" s="11"/>
      <c r="M68" s="11"/>
      <c r="N68" s="11"/>
      <c r="O68" s="11"/>
      <c r="P68" s="11"/>
      <c r="Q68" s="11"/>
      <c r="V68" s="130" t="s">
        <v>87</v>
      </c>
      <c r="W68" s="131"/>
      <c r="X68" s="131"/>
      <c r="Y68" s="132"/>
      <c r="Z68" s="33">
        <v>6</v>
      </c>
      <c r="AA68" s="29">
        <v>24</v>
      </c>
      <c r="AB68" s="34" t="str">
        <f t="shared" si="4"/>
        <v>6-24</v>
      </c>
      <c r="AC68" s="56">
        <v>42</v>
      </c>
    </row>
    <row r="69" spans="1:29" x14ac:dyDescent="0.25">
      <c r="A69" s="23">
        <v>37</v>
      </c>
      <c r="B69" s="130" t="s">
        <v>93</v>
      </c>
      <c r="C69" s="131"/>
      <c r="D69" s="131"/>
      <c r="E69" s="132"/>
      <c r="F69" s="33">
        <v>6</v>
      </c>
      <c r="G69" s="29">
        <v>46</v>
      </c>
      <c r="H69" s="34" t="str">
        <f t="shared" si="1"/>
        <v>6-46</v>
      </c>
      <c r="I69" s="11"/>
      <c r="J69" s="11"/>
      <c r="K69" s="11"/>
      <c r="L69" s="11"/>
      <c r="M69" s="11"/>
      <c r="N69" s="11"/>
      <c r="O69" s="11"/>
      <c r="P69" s="11"/>
      <c r="Q69" s="11" t="str">
        <f>IF(AND(NOT(N19=8),K19=13),X29,"Норма")</f>
        <v>Норма</v>
      </c>
      <c r="V69" s="130" t="s">
        <v>90</v>
      </c>
      <c r="W69" s="131"/>
      <c r="X69" s="131"/>
      <c r="Y69" s="132"/>
      <c r="Z69" s="33">
        <v>6</v>
      </c>
      <c r="AA69" s="29">
        <v>24</v>
      </c>
      <c r="AB69" s="34" t="str">
        <f t="shared" si="4"/>
        <v>6-24</v>
      </c>
      <c r="AC69" s="56">
        <v>48</v>
      </c>
    </row>
    <row r="70" spans="1:29" x14ac:dyDescent="0.25">
      <c r="A70" s="23">
        <v>38</v>
      </c>
      <c r="B70" s="130" t="s">
        <v>94</v>
      </c>
      <c r="C70" s="131"/>
      <c r="D70" s="131"/>
      <c r="E70" s="132"/>
      <c r="F70" s="33">
        <v>6</v>
      </c>
      <c r="G70" s="29">
        <v>46</v>
      </c>
      <c r="H70" s="34" t="str">
        <f t="shared" si="1"/>
        <v>6-46</v>
      </c>
      <c r="I70" s="11"/>
      <c r="J70" s="11"/>
      <c r="K70" s="11"/>
      <c r="L70" s="11"/>
      <c r="M70" s="11"/>
      <c r="N70" s="11"/>
      <c r="O70" s="11"/>
      <c r="P70" s="11"/>
      <c r="Q70" s="11"/>
      <c r="V70" s="130" t="s">
        <v>93</v>
      </c>
      <c r="W70" s="131"/>
      <c r="X70" s="131"/>
      <c r="Y70" s="132"/>
      <c r="Z70" s="33">
        <v>6</v>
      </c>
      <c r="AA70" s="29">
        <v>46</v>
      </c>
      <c r="AB70" s="34" t="str">
        <f t="shared" si="4"/>
        <v>6-46</v>
      </c>
      <c r="AC70" s="56">
        <v>60</v>
      </c>
    </row>
    <row r="71" spans="1:29" x14ac:dyDescent="0.25">
      <c r="A71" s="23">
        <v>39</v>
      </c>
      <c r="B71" s="130" t="s">
        <v>112</v>
      </c>
      <c r="C71" s="131"/>
      <c r="D71" s="131"/>
      <c r="E71" s="132"/>
      <c r="F71" s="33">
        <v>6</v>
      </c>
      <c r="G71" s="29">
        <v>46</v>
      </c>
      <c r="H71" s="34" t="str">
        <f t="shared" si="1"/>
        <v>6-46</v>
      </c>
      <c r="I71" s="11"/>
      <c r="J71" s="11" t="str">
        <f>CONCATENATE("  ",W19,IF(OR(O19=3,N19=1,N19=2),"",CONCATENATE("-0",,T19))," ,",W19)</f>
        <v xml:space="preserve">  - ,-</v>
      </c>
      <c r="K71" s="11"/>
      <c r="L71" s="11"/>
      <c r="M71" s="11"/>
      <c r="N71" s="11"/>
      <c r="O71" s="11"/>
      <c r="P71" s="11"/>
      <c r="Q71" s="11"/>
      <c r="V71" s="130" t="s">
        <v>95</v>
      </c>
      <c r="W71" s="131"/>
      <c r="X71" s="131"/>
      <c r="Y71" s="132"/>
      <c r="Z71" s="33">
        <v>6</v>
      </c>
      <c r="AA71" s="29">
        <v>46</v>
      </c>
      <c r="AB71" s="34" t="str">
        <f t="shared" si="4"/>
        <v>6-46</v>
      </c>
      <c r="AC71" s="56">
        <v>75</v>
      </c>
    </row>
    <row r="72" spans="1:29" ht="15.75" thickBot="1" x14ac:dyDescent="0.3">
      <c r="A72" s="23">
        <v>40</v>
      </c>
      <c r="B72" s="130" t="s">
        <v>95</v>
      </c>
      <c r="C72" s="131"/>
      <c r="D72" s="131"/>
      <c r="E72" s="132"/>
      <c r="F72" s="33">
        <v>6</v>
      </c>
      <c r="G72" s="29">
        <v>46</v>
      </c>
      <c r="H72" s="34" t="str">
        <f t="shared" si="1"/>
        <v>6-46</v>
      </c>
      <c r="I72" s="11"/>
      <c r="J72" s="11"/>
      <c r="K72" s="11"/>
      <c r="L72" s="11"/>
      <c r="M72" s="11"/>
      <c r="N72" s="11"/>
      <c r="O72" s="11"/>
      <c r="P72" s="11"/>
      <c r="Q72" s="11"/>
      <c r="V72" s="159" t="s">
        <v>97</v>
      </c>
      <c r="W72" s="160"/>
      <c r="X72" s="160"/>
      <c r="Y72" s="161"/>
      <c r="Z72" s="36">
        <v>6</v>
      </c>
      <c r="AA72" s="37">
        <v>46</v>
      </c>
      <c r="AB72" s="38" t="str">
        <f t="shared" si="4"/>
        <v>6-46</v>
      </c>
      <c r="AC72" s="56">
        <v>88</v>
      </c>
    </row>
    <row r="73" spans="1:29" x14ac:dyDescent="0.25">
      <c r="A73" s="23">
        <v>41</v>
      </c>
      <c r="B73" s="130" t="s">
        <v>96</v>
      </c>
      <c r="C73" s="131"/>
      <c r="D73" s="131"/>
      <c r="E73" s="132"/>
      <c r="F73" s="33">
        <v>6</v>
      </c>
      <c r="G73" s="29">
        <v>46</v>
      </c>
      <c r="H73" s="34" t="str">
        <f t="shared" si="1"/>
        <v>6-46</v>
      </c>
      <c r="I73" s="11"/>
      <c r="J73" s="202" t="str">
        <f>CONCATENATE("  ",W19," , ","ЦКЛГ.687151.000 ТУ")</f>
        <v xml:space="preserve">  - , ЦКЛГ.687151.000 ТУ</v>
      </c>
      <c r="K73" s="203"/>
      <c r="L73" s="203"/>
      <c r="M73" s="204"/>
      <c r="N73" s="11"/>
      <c r="O73" s="11"/>
      <c r="P73" s="11"/>
      <c r="Q73" s="11"/>
      <c r="V73" s="130" t="s">
        <v>79</v>
      </c>
      <c r="W73" s="131"/>
      <c r="X73" s="131"/>
      <c r="Y73" s="132"/>
      <c r="Z73" s="35">
        <v>6</v>
      </c>
      <c r="AA73" s="29">
        <v>20</v>
      </c>
      <c r="AB73" s="34" t="str">
        <f t="shared" si="4"/>
        <v>6-20</v>
      </c>
      <c r="AC73" s="56">
        <v>21</v>
      </c>
    </row>
    <row r="74" spans="1:29" ht="15.75" thickBot="1" x14ac:dyDescent="0.3">
      <c r="A74" s="24">
        <v>42</v>
      </c>
      <c r="B74" s="159" t="s">
        <v>97</v>
      </c>
      <c r="C74" s="160"/>
      <c r="D74" s="160"/>
      <c r="E74" s="161"/>
      <c r="F74" s="36">
        <v>6</v>
      </c>
      <c r="G74" s="37">
        <v>46</v>
      </c>
      <c r="H74" s="38" t="str">
        <f t="shared" si="1"/>
        <v>6-46</v>
      </c>
      <c r="I74" s="11"/>
      <c r="J74" s="205"/>
      <c r="K74" s="206"/>
      <c r="L74" s="206"/>
      <c r="M74" s="207"/>
      <c r="N74" s="11"/>
      <c r="O74" s="11"/>
      <c r="P74" s="11"/>
      <c r="Q74" s="11"/>
      <c r="V74" s="130" t="s">
        <v>82</v>
      </c>
      <c r="W74" s="131"/>
      <c r="X74" s="131"/>
      <c r="Y74" s="132"/>
      <c r="Z74" s="33">
        <v>6</v>
      </c>
      <c r="AA74" s="29">
        <v>20</v>
      </c>
      <c r="AB74" s="34" t="str">
        <f t="shared" si="4"/>
        <v>6-20</v>
      </c>
      <c r="AC74" s="56">
        <v>27</v>
      </c>
    </row>
    <row r="75" spans="1:29" ht="30.75" customHeight="1" thickBot="1" x14ac:dyDescent="0.3">
      <c r="A75" s="25">
        <v>43</v>
      </c>
      <c r="B75" s="282" t="s">
        <v>1</v>
      </c>
      <c r="C75" s="282"/>
      <c r="D75" s="282"/>
      <c r="E75" s="282"/>
      <c r="F75" s="119"/>
      <c r="G75" s="120"/>
      <c r="H75" s="27" t="s">
        <v>1</v>
      </c>
      <c r="I75" s="11"/>
      <c r="J75" s="208"/>
      <c r="K75" s="209"/>
      <c r="L75" s="209"/>
      <c r="M75" s="210"/>
      <c r="N75" s="11"/>
      <c r="O75" s="11"/>
      <c r="P75" s="11"/>
      <c r="Q75" s="11"/>
      <c r="V75" s="130" t="s">
        <v>85</v>
      </c>
      <c r="W75" s="131"/>
      <c r="X75" s="131"/>
      <c r="Y75" s="132"/>
      <c r="Z75" s="33">
        <v>6</v>
      </c>
      <c r="AA75" s="29">
        <v>20</v>
      </c>
      <c r="AB75" s="34" t="str">
        <f t="shared" si="4"/>
        <v>6-20</v>
      </c>
      <c r="AC75" s="56">
        <v>33</v>
      </c>
    </row>
    <row r="76" spans="1:29" ht="15.75" thickBo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30" t="s">
        <v>88</v>
      </c>
      <c r="W76" s="131"/>
      <c r="X76" s="131"/>
      <c r="Y76" s="132"/>
      <c r="Z76" s="33">
        <v>6</v>
      </c>
      <c r="AA76" s="29">
        <v>24</v>
      </c>
      <c r="AB76" s="34" t="str">
        <f t="shared" si="4"/>
        <v>6-24</v>
      </c>
      <c r="AC76" s="56">
        <v>42</v>
      </c>
    </row>
    <row r="77" spans="1:29" x14ac:dyDescent="0.25">
      <c r="A77" s="124" t="str">
        <f>IF(AND(K19=13,N19=8),"",CONCATENATE(Q19,IF(O19=3,"",CONCATENATE("-",T19))))</f>
        <v/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5"/>
      <c r="V77" s="130" t="s">
        <v>91</v>
      </c>
      <c r="W77" s="131"/>
      <c r="X77" s="131"/>
      <c r="Y77" s="132"/>
      <c r="Z77" s="33">
        <v>6</v>
      </c>
      <c r="AA77" s="29">
        <v>24</v>
      </c>
      <c r="AB77" s="34" t="str">
        <f t="shared" si="4"/>
        <v>6-24</v>
      </c>
      <c r="AC77" s="56">
        <v>48</v>
      </c>
    </row>
    <row r="78" spans="1:29" x14ac:dyDescent="0.25">
      <c r="A78" s="148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50"/>
      <c r="V78" s="130" t="s">
        <v>94</v>
      </c>
      <c r="W78" s="131"/>
      <c r="X78" s="131"/>
      <c r="Y78" s="132"/>
      <c r="Z78" s="33">
        <v>6</v>
      </c>
      <c r="AA78" s="29">
        <v>46</v>
      </c>
      <c r="AB78" s="34" t="str">
        <f t="shared" si="4"/>
        <v>6-46</v>
      </c>
      <c r="AC78" s="56">
        <v>60</v>
      </c>
    </row>
    <row r="79" spans="1:29" ht="15.75" thickBot="1" x14ac:dyDescent="0.3">
      <c r="A79" s="126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7"/>
      <c r="Y79" s="11"/>
      <c r="Z79" s="11"/>
      <c r="AA79" s="11"/>
      <c r="AB79" s="11"/>
      <c r="AC79" s="11"/>
    </row>
    <row r="80" spans="1:29" ht="15" customHeight="1" x14ac:dyDescent="0.25">
      <c r="A80" s="124" t="str">
        <f>IF(AND(NOT(N19=8),NOT(N19=1),NOT(N19=2),K19=13),X29,"Норма")</f>
        <v>Норма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5"/>
      <c r="U80" s="134"/>
      <c r="V80" s="135"/>
      <c r="W80" s="135"/>
      <c r="X80" s="40"/>
      <c r="Y80" s="40"/>
      <c r="Z80" s="40"/>
      <c r="AA80" s="40"/>
      <c r="AB80" s="40"/>
      <c r="AC80" s="40"/>
    </row>
    <row r="81" spans="1:29" ht="15.75" thickBot="1" x14ac:dyDescent="0.3">
      <c r="A81" s="126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7"/>
      <c r="U81" s="134"/>
      <c r="V81" s="135"/>
      <c r="W81" s="135"/>
      <c r="X81" s="40"/>
      <c r="Y81" s="40"/>
      <c r="Z81" s="40"/>
      <c r="AA81" s="40"/>
      <c r="AB81" s="40"/>
      <c r="AC81" s="40"/>
    </row>
    <row r="82" spans="1:29" x14ac:dyDescent="0.25">
      <c r="A82" s="153" t="str">
        <f>IF(AND(NOT(N19=8),O19=3),Q29,IF(AND(NOT(N19=8),K19=13),X29,IF(AND(NOT(K19=13),N19=8),Z29,IF(AND(K19=13,N19=8),"",CONCATENATE(Q19,IF(O19=3,"",CONCATENATE("-",T19)))))))</f>
        <v/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5"/>
      <c r="U82" s="41"/>
      <c r="V82" s="48"/>
      <c r="W82" s="48"/>
      <c r="X82" s="40"/>
      <c r="Y82" s="40"/>
      <c r="Z82" s="40"/>
      <c r="AA82" s="40"/>
      <c r="AB82" s="40"/>
      <c r="AC82" s="40"/>
    </row>
    <row r="83" spans="1:29" ht="15.75" thickBot="1" x14ac:dyDescent="0.3">
      <c r="A83" s="156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8"/>
      <c r="U83" s="41"/>
      <c r="V83" s="48"/>
      <c r="W83" s="48"/>
      <c r="X83" s="40"/>
      <c r="Y83" s="40"/>
      <c r="Z83" s="40"/>
      <c r="AA83" s="40"/>
      <c r="AB83" s="40"/>
      <c r="AC83" s="40"/>
    </row>
    <row r="84" spans="1:29" ht="15" customHeight="1" x14ac:dyDescent="0.25">
      <c r="A84" s="124" t="str">
        <f>IF(A82=Z29,Z29,IF(A82=X29,X29,IF(A82=Q29,Q29,IF(AND(NOT(N19=8),J33="-"),W29,CONCATENATE(A82," - ",R33)))))</f>
        <v xml:space="preserve"> - 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5"/>
      <c r="U84" s="41"/>
      <c r="V84" s="48"/>
      <c r="W84" s="48"/>
      <c r="X84" s="49"/>
      <c r="Y84" s="49"/>
      <c r="Z84" s="49"/>
      <c r="AA84" s="49"/>
      <c r="AB84" s="49"/>
      <c r="AC84" s="49"/>
    </row>
    <row r="85" spans="1:29" ht="15.75" thickBot="1" x14ac:dyDescent="0.3">
      <c r="A85" s="126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7"/>
      <c r="U85" s="41"/>
      <c r="V85" s="48"/>
      <c r="W85" s="48"/>
      <c r="X85" s="49"/>
      <c r="Y85" s="49"/>
      <c r="Z85" s="49"/>
      <c r="AA85" s="49"/>
      <c r="AB85" s="49"/>
      <c r="AC85" s="49"/>
    </row>
    <row r="86" spans="1:29" ht="15" customHeight="1" x14ac:dyDescent="0.25">
      <c r="A86" s="124" t="str">
        <f>IF(AND(NOT(E97="-"),NOT(N19=8),O95=0),T29,IF(N19=2,CONCATENATE(A84,""),CONCATENATE(A84," - ",O95)))</f>
        <v xml:space="preserve"> -  - 0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5"/>
      <c r="U86" s="136"/>
      <c r="V86" s="137"/>
      <c r="W86" s="137"/>
      <c r="X86" s="49"/>
      <c r="Y86" s="49"/>
      <c r="Z86" s="49"/>
      <c r="AA86" s="49"/>
      <c r="AB86" s="49"/>
      <c r="AC86" s="49"/>
    </row>
    <row r="87" spans="1:29" ht="15.75" thickBot="1" x14ac:dyDescent="0.3">
      <c r="A87" s="126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7"/>
      <c r="U87" s="136"/>
      <c r="V87" s="137"/>
      <c r="W87" s="137"/>
      <c r="X87" s="49"/>
      <c r="Y87" s="49"/>
      <c r="Z87" s="49"/>
      <c r="AA87" s="49"/>
      <c r="AB87" s="49"/>
      <c r="AC87" s="49"/>
    </row>
    <row r="88" spans="1:29" ht="15" customHeight="1" x14ac:dyDescent="0.25">
      <c r="A88" s="153" t="str">
        <f>IF(A86=T29,T29,CONCATENATE(A86,IF(OR(N19=1,N19=2),""," - "),IF(OR(N19=1,N19=2),"",Q25),J73))</f>
        <v xml:space="preserve"> -  - 0 - -  - , ЦКЛГ.687151.000 ТУ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5"/>
      <c r="U88" s="138" t="str">
        <f>IF(AND(NOT(N19=8),K19=13),X29,IF(AND(NOT(N19=8),K19=13),X29,IF(AND(NOT(K19=13),N19=8),Z29,IF(AND(K19=13,N19=8),"",IF(AND(NOT(E97="-"),NOT(N19=8),O95=0),T29,IF(AND(NOT(N19=8),O19=3),Q29,CONCATENATE(Q19,IF(O19=3,"",CONCATENATE("-",T19)),IF(N19=2,"",CONCATENATE(" - ",O95)))))))))</f>
        <v/>
      </c>
      <c r="V88" s="139"/>
      <c r="W88" s="139"/>
      <c r="X88" s="49"/>
      <c r="Y88" s="49"/>
      <c r="Z88" s="49"/>
      <c r="AA88" s="49"/>
      <c r="AB88" s="49"/>
      <c r="AC88" s="49"/>
    </row>
    <row r="89" spans="1:29" ht="15.75" thickBot="1" x14ac:dyDescent="0.3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8"/>
      <c r="U89" s="138"/>
      <c r="V89" s="139"/>
      <c r="W89" s="139"/>
      <c r="X89" s="49"/>
      <c r="Y89" s="49"/>
      <c r="Z89" s="49"/>
      <c r="AA89" s="49"/>
      <c r="AB89" s="49"/>
      <c r="AC89" s="49"/>
    </row>
    <row r="90" spans="1:29" x14ac:dyDescent="0.25">
      <c r="A90" s="203" t="str">
        <f>IF(AND(NOT(N19=8),K19=13),X29,IF(AND(NOT(N19=8),NOT(N19=1),NOT(N19=2),O19=3),Q29,IF(AND(NOT(N19=8),K19=13),X29,IF(AND(NOT(K19=13),N19=8),Z29,IF(AND(K19=13,N19=8),"",CONCATENATE(Q19,IF(OR(O19=3,N19=1,N19=2),"",CONCATENATE("-",T19))))))))</f>
        <v/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133" t="str">
        <f>IF(AND(NOT(O19=3),P34=5),Q41,"НОРМА")</f>
        <v>НОРМА</v>
      </c>
      <c r="V90" s="133"/>
      <c r="W90" s="133"/>
      <c r="X90" s="133" t="str">
        <f>IF(AND(NOT(O19=3),P34=5),Q41,IF(AND(NOT(P34=5),NOT(P34=4),N40=18),Q45,IF(AND(P34=4,J101=0),Q49,S33)))</f>
        <v/>
      </c>
      <c r="Y90" s="133"/>
      <c r="Z90" s="133"/>
      <c r="AA90" s="133"/>
      <c r="AB90" s="133"/>
      <c r="AC90" s="11"/>
    </row>
    <row r="91" spans="1:29" x14ac:dyDescent="0.25">
      <c r="A91" s="281"/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133"/>
      <c r="V91" s="133"/>
      <c r="W91" s="133"/>
      <c r="X91" s="133"/>
      <c r="Y91" s="133"/>
      <c r="Z91" s="133"/>
      <c r="AA91" s="133"/>
      <c r="AB91" s="133"/>
      <c r="AC91" s="11"/>
    </row>
    <row r="92" spans="1:29" x14ac:dyDescent="0.25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133" t="str">
        <f>IF(AND(NOT(P34=5),NOT(P34=4),N40=18),Q45,IF(AND(P34=4,J101=0),Q49,"НОРМА"))</f>
        <v>НОРМА</v>
      </c>
      <c r="V92" s="133"/>
      <c r="W92" s="133"/>
      <c r="X92" s="133"/>
      <c r="Y92" s="133"/>
      <c r="Z92" s="133"/>
      <c r="AA92" s="133"/>
      <c r="AB92" s="133"/>
      <c r="AC92" s="11"/>
    </row>
    <row r="93" spans="1:29" x14ac:dyDescent="0.25">
      <c r="A93" s="281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133"/>
      <c r="V93" s="133"/>
      <c r="W93" s="133"/>
      <c r="X93" s="133"/>
      <c r="Y93" s="133"/>
      <c r="Z93" s="133"/>
      <c r="AA93" s="133"/>
      <c r="AB93" s="133"/>
      <c r="AC93" s="11"/>
    </row>
    <row r="94" spans="1:29" ht="15.75" thickBo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33" t="str">
        <f>IF(AND(NOT(N19=8),NOT(N19=2),NOT(N19=1),K19=13),X29,IF(AND(NOT(N19=8),NOT(N19=2),N19=2,K19=13),X29,IF(AND(NOT(K19=13),N19=8),Z29,IF(AND(K19=13,N19=8),"",IF(AND(OR(NOT(E97="-"),NOT(E98="-"),AND(NOT(E97="-"),NOT(E98="-"))),NOT(N19=8),OR(D112=0,D112="0-0")),T29,IF(AND(Q19=D8,NOT(O99=0),Q27+4&gt;O99),"Ду металлорукава больше условного прохода",IF(AND(NOT(N19=8),O19=3),Q29,IF(AND(NOT(O19=3),P34=5),Q41,IF(AND(NOT(P34=5),NOT(P34=4),N40=18),Q45,IF(AND(NOT(N19=1),NOT(N19=2),W25&gt;T33),Q53,IF(AND(P34=4,J101=0),Q49,CONCATENATE(Q19,IF(O19=3,"",CONCATENATE("-",T19)),"--",IF(P34=4,J101,S33),IF(N19=2,"",IF(N19=6,"",CONCATENATE("--",D112))),IF(OR(N19=1,N19=2),""," - "),IF(OR(N19=1,N19=2),"",Q25),J73))))))))))))</f>
        <v/>
      </c>
      <c r="V94" s="133"/>
      <c r="W94" s="133"/>
      <c r="X94" s="133"/>
      <c r="Y94" s="133"/>
      <c r="Z94" s="133"/>
      <c r="AA94" s="133"/>
      <c r="AB94" s="133"/>
      <c r="AC94" s="11"/>
    </row>
    <row r="95" spans="1:29" ht="15" customHeight="1" x14ac:dyDescent="0.25">
      <c r="A95" s="88" t="s">
        <v>23</v>
      </c>
      <c r="B95" s="89"/>
      <c r="C95" s="89"/>
      <c r="D95" s="90"/>
      <c r="E95" s="88" t="s">
        <v>55</v>
      </c>
      <c r="F95" s="89"/>
      <c r="G95" s="89"/>
      <c r="H95" s="89"/>
      <c r="I95" s="90"/>
      <c r="J95" s="88" t="s">
        <v>56</v>
      </c>
      <c r="K95" s="89"/>
      <c r="L95" s="89"/>
      <c r="M95" s="90"/>
      <c r="N95" s="3"/>
      <c r="O95" s="196">
        <f>'Опросный лист'!E12</f>
        <v>0</v>
      </c>
      <c r="P95" s="197"/>
      <c r="Q95" s="198"/>
      <c r="R95" s="3"/>
      <c r="S95" s="3"/>
      <c r="T95" s="3"/>
      <c r="U95" s="133"/>
      <c r="V95" s="133"/>
      <c r="W95" s="133"/>
      <c r="X95" s="133"/>
      <c r="Y95" s="133"/>
      <c r="Z95" s="133"/>
      <c r="AA95" s="133"/>
      <c r="AB95" s="133"/>
      <c r="AC95" s="11"/>
    </row>
    <row r="96" spans="1:29" ht="15.75" thickBot="1" x14ac:dyDescent="0.3">
      <c r="A96" s="91"/>
      <c r="B96" s="92"/>
      <c r="C96" s="92"/>
      <c r="D96" s="93"/>
      <c r="E96" s="91"/>
      <c r="F96" s="92"/>
      <c r="G96" s="92"/>
      <c r="H96" s="92"/>
      <c r="I96" s="93"/>
      <c r="J96" s="91"/>
      <c r="K96" s="92"/>
      <c r="L96" s="92"/>
      <c r="M96" s="93"/>
      <c r="N96" s="3"/>
      <c r="O96" s="199"/>
      <c r="P96" s="200"/>
      <c r="Q96" s="201"/>
      <c r="R96" s="3"/>
      <c r="S96" s="3"/>
      <c r="T96" s="3"/>
      <c r="U96" s="133"/>
      <c r="V96" s="133"/>
      <c r="W96" s="133"/>
      <c r="X96" s="133"/>
      <c r="Y96" s="133"/>
      <c r="Z96" s="133"/>
      <c r="AA96" s="133"/>
      <c r="AB96" s="133"/>
      <c r="AC96" s="11"/>
    </row>
    <row r="97" spans="1:28" ht="15.75" thickBot="1" x14ac:dyDescent="0.3">
      <c r="A97" s="97" t="str">
        <f>'Опросный лист'!E8</f>
        <v>-</v>
      </c>
      <c r="B97" s="98"/>
      <c r="C97" s="98"/>
      <c r="D97" s="99"/>
      <c r="E97" s="276" t="str">
        <f>IF(Q19=D4,A104,IF(Q19=D5,A105,IF(OR(Q19=D6,Q19=D8),A106,IF(Q19=D2,A107,"-"))))</f>
        <v>-</v>
      </c>
      <c r="F97" s="277"/>
      <c r="G97" s="277"/>
      <c r="H97" s="277"/>
      <c r="I97" s="278"/>
      <c r="J97" s="140" t="str">
        <f>IF(AND(NOT(E97="-"),O95=0),T29,"Х")</f>
        <v>Х</v>
      </c>
      <c r="K97" s="141"/>
      <c r="L97" s="141"/>
      <c r="M97" s="142"/>
      <c r="N97" s="3"/>
      <c r="O97" s="3"/>
      <c r="P97" s="3"/>
      <c r="Q97" s="3"/>
      <c r="R97" s="3"/>
      <c r="S97" s="3"/>
      <c r="T97" s="3"/>
      <c r="U97" s="133"/>
      <c r="V97" s="133"/>
      <c r="W97" s="133"/>
      <c r="X97" s="133"/>
      <c r="Y97" s="133"/>
      <c r="Z97" s="133"/>
      <c r="AA97" s="133"/>
      <c r="AB97" s="133"/>
    </row>
    <row r="98" spans="1:28" ht="18.75" customHeight="1" thickBot="1" x14ac:dyDescent="0.3">
      <c r="A98" s="3"/>
      <c r="B98" s="3"/>
      <c r="C98" s="3"/>
      <c r="D98" s="3"/>
      <c r="E98" s="304" t="str">
        <f>IF(Q19=D4,J104,IF(Q19=D5,J105,IF(OR(Q19=D6,Q19=D8),J106,IF(Q19=D2,J107,"-"))))</f>
        <v>-</v>
      </c>
      <c r="F98" s="304"/>
      <c r="G98" s="304"/>
      <c r="H98" s="304"/>
      <c r="I98" s="30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33"/>
      <c r="V98" s="133"/>
      <c r="W98" s="133"/>
      <c r="X98" s="133"/>
      <c r="Y98" s="133"/>
      <c r="Z98" s="133"/>
      <c r="AA98" s="133"/>
      <c r="AB98" s="133"/>
    </row>
    <row r="99" spans="1:28" ht="15.75" customHeight="1" x14ac:dyDescent="0.25">
      <c r="J99" s="88" t="s">
        <v>115</v>
      </c>
      <c r="K99" s="89"/>
      <c r="L99" s="89"/>
      <c r="M99" s="90"/>
      <c r="N99" s="3"/>
      <c r="O99" s="305">
        <f>'Опросный лист'!E13</f>
        <v>0</v>
      </c>
      <c r="P99" s="306"/>
      <c r="Q99" s="307"/>
      <c r="R99" s="3"/>
      <c r="S99" s="3"/>
      <c r="T99" s="3"/>
      <c r="U99" s="133"/>
      <c r="V99" s="133"/>
      <c r="W99" s="133"/>
      <c r="X99" s="133"/>
      <c r="Y99" s="133"/>
      <c r="Z99" s="133"/>
      <c r="AA99" s="133"/>
      <c r="AB99" s="133"/>
    </row>
    <row r="100" spans="1:28" ht="15.75" thickBot="1" x14ac:dyDescent="0.3">
      <c r="J100" s="91"/>
      <c r="K100" s="92"/>
      <c r="L100" s="92"/>
      <c r="M100" s="93"/>
      <c r="N100" s="3"/>
      <c r="O100" s="308"/>
      <c r="P100" s="309"/>
      <c r="Q100" s="310"/>
      <c r="R100" s="3"/>
      <c r="S100" s="3"/>
      <c r="T100" s="3"/>
      <c r="U100" s="133"/>
      <c r="V100" s="133"/>
      <c r="W100" s="133"/>
      <c r="X100" s="133"/>
      <c r="Y100" s="133"/>
      <c r="Z100" s="133"/>
      <c r="AA100" s="133"/>
      <c r="AB100" s="133"/>
    </row>
    <row r="101" spans="1:28" ht="15.75" thickBot="1" x14ac:dyDescent="0.3">
      <c r="J101" s="140">
        <f>'Опросный лист'!A20</f>
        <v>0</v>
      </c>
      <c r="K101" s="141"/>
      <c r="L101" s="141"/>
      <c r="M101" s="142"/>
      <c r="N101" s="3"/>
      <c r="O101" s="3"/>
      <c r="P101" s="3"/>
      <c r="Q101" s="3"/>
      <c r="R101" s="3"/>
      <c r="S101" s="3"/>
      <c r="T101" s="3"/>
      <c r="U101" s="133"/>
      <c r="V101" s="133"/>
      <c r="W101" s="133"/>
      <c r="X101" s="133"/>
      <c r="Y101" s="133"/>
      <c r="Z101" s="133"/>
      <c r="AA101" s="133"/>
      <c r="AB101" s="133"/>
    </row>
    <row r="102" spans="1:28" ht="15.75" thickBot="1" x14ac:dyDescent="0.3">
      <c r="M102" s="3"/>
      <c r="N102" s="3"/>
      <c r="O102" s="3"/>
      <c r="P102" s="3"/>
      <c r="Q102" s="3"/>
      <c r="R102" s="3"/>
      <c r="S102" s="3"/>
      <c r="T102" s="3"/>
      <c r="U102" s="133"/>
      <c r="V102" s="133"/>
      <c r="W102" s="133"/>
      <c r="X102" s="133"/>
      <c r="Y102" s="133"/>
      <c r="Z102" s="133"/>
      <c r="AA102" s="133"/>
      <c r="AB102" s="133"/>
    </row>
    <row r="103" spans="1:28" ht="15.75" thickBot="1" x14ac:dyDescent="0.3">
      <c r="A103" s="311" t="s">
        <v>24</v>
      </c>
      <c r="B103" s="312"/>
      <c r="C103" s="312"/>
      <c r="D103" s="312"/>
      <c r="E103" s="312"/>
      <c r="F103" s="312"/>
      <c r="G103" s="312"/>
      <c r="H103" s="31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33"/>
      <c r="V103" s="133"/>
      <c r="W103" s="133"/>
      <c r="X103" s="133"/>
      <c r="Y103" s="133"/>
      <c r="Z103" s="133"/>
      <c r="AA103" s="133"/>
      <c r="AB103" s="133"/>
    </row>
    <row r="104" spans="1:28" ht="15" customHeight="1" x14ac:dyDescent="0.25">
      <c r="A104" s="289" t="s">
        <v>128</v>
      </c>
      <c r="B104" s="290"/>
      <c r="C104" s="290"/>
      <c r="D104" s="290"/>
      <c r="E104" s="290"/>
      <c r="F104" s="290"/>
      <c r="G104" s="290"/>
      <c r="H104" s="291"/>
      <c r="I104" s="3"/>
      <c r="J104" s="289" t="s">
        <v>1</v>
      </c>
      <c r="K104" s="290"/>
      <c r="L104" s="290"/>
      <c r="M104" s="290"/>
      <c r="N104" s="290"/>
      <c r="O104" s="290"/>
      <c r="P104" s="290"/>
      <c r="Q104" s="290"/>
      <c r="R104" s="291"/>
      <c r="S104" s="3"/>
      <c r="T104" s="3"/>
      <c r="U104" s="3"/>
      <c r="V104" s="3"/>
      <c r="W104" s="3"/>
      <c r="X104" s="3"/>
    </row>
    <row r="105" spans="1:28" x14ac:dyDescent="0.25">
      <c r="A105" s="292" t="s">
        <v>1</v>
      </c>
      <c r="B105" s="293"/>
      <c r="C105" s="293"/>
      <c r="D105" s="293"/>
      <c r="E105" s="293"/>
      <c r="F105" s="293"/>
      <c r="G105" s="293"/>
      <c r="H105" s="294"/>
      <c r="I105" s="3"/>
      <c r="J105" s="292" t="s">
        <v>129</v>
      </c>
      <c r="K105" s="293"/>
      <c r="L105" s="293"/>
      <c r="M105" s="293"/>
      <c r="N105" s="293"/>
      <c r="O105" s="293"/>
      <c r="P105" s="293"/>
      <c r="Q105" s="293"/>
      <c r="R105" s="294"/>
      <c r="S105" s="3"/>
    </row>
    <row r="106" spans="1:28" x14ac:dyDescent="0.25">
      <c r="A106" s="292" t="s">
        <v>132</v>
      </c>
      <c r="B106" s="293"/>
      <c r="C106" s="293"/>
      <c r="D106" s="293"/>
      <c r="E106" s="293"/>
      <c r="F106" s="293"/>
      <c r="G106" s="293"/>
      <c r="H106" s="294"/>
      <c r="I106" s="3"/>
      <c r="J106" s="292" t="s">
        <v>133</v>
      </c>
      <c r="K106" s="293"/>
      <c r="L106" s="293"/>
      <c r="M106" s="293"/>
      <c r="N106" s="293"/>
      <c r="O106" s="293"/>
      <c r="P106" s="293"/>
      <c r="Q106" s="293"/>
      <c r="R106" s="294"/>
      <c r="S106" s="3"/>
      <c r="U106" t="s">
        <v>136</v>
      </c>
    </row>
    <row r="107" spans="1:28" x14ac:dyDescent="0.25">
      <c r="A107" s="314" t="s">
        <v>134</v>
      </c>
      <c r="B107" s="315"/>
      <c r="C107" s="315"/>
      <c r="D107" s="315"/>
      <c r="E107" s="315"/>
      <c r="F107" s="315"/>
      <c r="G107" s="315"/>
      <c r="H107" s="316"/>
      <c r="I107" s="3"/>
      <c r="J107" s="298" t="s">
        <v>135</v>
      </c>
      <c r="K107" s="299"/>
      <c r="L107" s="299"/>
      <c r="M107" s="299"/>
      <c r="N107" s="299"/>
      <c r="O107" s="299"/>
      <c r="P107" s="299"/>
      <c r="Q107" s="299"/>
      <c r="R107" s="300"/>
      <c r="S107" s="3"/>
    </row>
    <row r="108" spans="1:28" x14ac:dyDescent="0.25">
      <c r="A108" s="314"/>
      <c r="B108" s="315"/>
      <c r="C108" s="315"/>
      <c r="D108" s="315"/>
      <c r="E108" s="315"/>
      <c r="F108" s="315"/>
      <c r="G108" s="315"/>
      <c r="H108" s="316"/>
      <c r="I108" s="3"/>
      <c r="J108" s="301"/>
      <c r="K108" s="302"/>
      <c r="L108" s="302"/>
      <c r="M108" s="302"/>
      <c r="N108" s="302"/>
      <c r="O108" s="302"/>
      <c r="P108" s="302"/>
      <c r="Q108" s="302"/>
      <c r="R108" s="303"/>
      <c r="S108" s="3"/>
    </row>
    <row r="109" spans="1:28" ht="15.75" thickBot="1" x14ac:dyDescent="0.3">
      <c r="A109" s="295" t="s">
        <v>132</v>
      </c>
      <c r="B109" s="296"/>
      <c r="C109" s="296"/>
      <c r="D109" s="296"/>
      <c r="E109" s="296"/>
      <c r="F109" s="296"/>
      <c r="G109" s="296"/>
      <c r="H109" s="297"/>
      <c r="I109" s="3"/>
      <c r="J109" s="295" t="s">
        <v>133</v>
      </c>
      <c r="K109" s="296"/>
      <c r="L109" s="296"/>
      <c r="M109" s="296"/>
      <c r="N109" s="296"/>
      <c r="O109" s="296"/>
      <c r="P109" s="296"/>
      <c r="Q109" s="296"/>
      <c r="R109" s="297"/>
    </row>
    <row r="110" spans="1:2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2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28" x14ac:dyDescent="0.25">
      <c r="A112" s="3"/>
      <c r="B112" s="3"/>
      <c r="C112" s="3"/>
      <c r="D112" s="82" t="str">
        <f>IF(Q19=D4,O95,IF(Q19=D5,O99,IF(OR(Q19=D6,Q19=D8),CONCATENATE(O95,"-",F115),IF(Q19=D2,CONCATENATE(IF(O95="наружная",1,IF(O95="внутренняя",2,0)),"-",O99),"-"))))</f>
        <v>-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25">
      <c r="A113" s="3"/>
      <c r="B113" s="3"/>
      <c r="C113" s="3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25">
      <c r="D114" s="3"/>
      <c r="E114" s="3"/>
      <c r="F114" s="3"/>
      <c r="G114" s="3"/>
      <c r="H114" s="3"/>
      <c r="I114" s="3"/>
      <c r="J114" s="3"/>
    </row>
    <row r="115" spans="1:18" x14ac:dyDescent="0.25">
      <c r="D115" s="3"/>
      <c r="E115" s="3"/>
      <c r="F115" s="60" t="e">
        <f>IF(AND(Q19=D8,NOT(O99=0),Q25+4&gt;O99),"Ду металлорукава больше условного прохода",O99)</f>
        <v>#VALUE!</v>
      </c>
      <c r="G115" s="3"/>
      <c r="H115" s="3"/>
      <c r="I115" s="3"/>
      <c r="J115" s="3"/>
      <c r="K115" s="3"/>
      <c r="L115" s="3"/>
      <c r="M115" s="3"/>
    </row>
    <row r="116" spans="1:18" x14ac:dyDescent="0.25"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8" x14ac:dyDescent="0.25">
      <c r="H117" t="s">
        <v>138</v>
      </c>
    </row>
    <row r="118" spans="1:18" x14ac:dyDescent="0.25">
      <c r="F118" t="b">
        <f>AND(Q19=D8)</f>
        <v>0</v>
      </c>
    </row>
    <row r="119" spans="1:18" x14ac:dyDescent="0.25">
      <c r="F119" t="b">
        <f>AND(Q27+4&gt;O99)</f>
        <v>1</v>
      </c>
    </row>
  </sheetData>
  <mergeCells count="270">
    <mergeCell ref="Q27:S27"/>
    <mergeCell ref="D112:R113"/>
    <mergeCell ref="J104:R104"/>
    <mergeCell ref="J105:R105"/>
    <mergeCell ref="J106:R106"/>
    <mergeCell ref="J109:R109"/>
    <mergeCell ref="J107:R108"/>
    <mergeCell ref="E98:I98"/>
    <mergeCell ref="O99:Q100"/>
    <mergeCell ref="A109:H109"/>
    <mergeCell ref="A103:H103"/>
    <mergeCell ref="A104:H104"/>
    <mergeCell ref="A105:H105"/>
    <mergeCell ref="A106:H106"/>
    <mergeCell ref="A107:H108"/>
    <mergeCell ref="R10:T10"/>
    <mergeCell ref="R11:T11"/>
    <mergeCell ref="R12:T12"/>
    <mergeCell ref="R13:T13"/>
    <mergeCell ref="R1:T1"/>
    <mergeCell ref="R2:T2"/>
    <mergeCell ref="R3:T3"/>
    <mergeCell ref="R4:T4"/>
    <mergeCell ref="R5:T5"/>
    <mergeCell ref="R6:T6"/>
    <mergeCell ref="R7:T7"/>
    <mergeCell ref="R8:T8"/>
    <mergeCell ref="R9:T9"/>
    <mergeCell ref="A97:D97"/>
    <mergeCell ref="E97:I97"/>
    <mergeCell ref="J97:M97"/>
    <mergeCell ref="B46:E46"/>
    <mergeCell ref="B49:E49"/>
    <mergeCell ref="B52:E52"/>
    <mergeCell ref="B55:E55"/>
    <mergeCell ref="F22:G22"/>
    <mergeCell ref="F23:G23"/>
    <mergeCell ref="F24:G24"/>
    <mergeCell ref="F31:G31"/>
    <mergeCell ref="A26:C26"/>
    <mergeCell ref="A90:T93"/>
    <mergeCell ref="A84:T85"/>
    <mergeCell ref="B75:E75"/>
    <mergeCell ref="F75:G75"/>
    <mergeCell ref="B58:E58"/>
    <mergeCell ref="M34:O34"/>
    <mergeCell ref="M35:O35"/>
    <mergeCell ref="M36:O36"/>
    <mergeCell ref="B73:E73"/>
    <mergeCell ref="B57:E57"/>
    <mergeCell ref="B60:E60"/>
    <mergeCell ref="B63:E63"/>
    <mergeCell ref="V68:Y68"/>
    <mergeCell ref="V49:Y49"/>
    <mergeCell ref="V53:Y53"/>
    <mergeCell ref="V46:Y46"/>
    <mergeCell ref="V47:Y47"/>
    <mergeCell ref="V48:Y48"/>
    <mergeCell ref="V77:Y77"/>
    <mergeCell ref="V78:Y78"/>
    <mergeCell ref="Q40:S40"/>
    <mergeCell ref="Q41:S43"/>
    <mergeCell ref="V69:Y69"/>
    <mergeCell ref="V70:Y70"/>
    <mergeCell ref="V59:Y59"/>
    <mergeCell ref="V71:Y71"/>
    <mergeCell ref="V72:Y72"/>
    <mergeCell ref="V73:Y73"/>
    <mergeCell ref="V74:Y74"/>
    <mergeCell ref="V75:Y75"/>
    <mergeCell ref="V76:Y76"/>
    <mergeCell ref="V58:Y58"/>
    <mergeCell ref="V60:Y60"/>
    <mergeCell ref="V62:AB62"/>
    <mergeCell ref="V63:Y63"/>
    <mergeCell ref="V64:Y64"/>
    <mergeCell ref="V67:Y67"/>
    <mergeCell ref="V42:Y42"/>
    <mergeCell ref="V32:AB32"/>
    <mergeCell ref="V51:AB51"/>
    <mergeCell ref="V52:Y52"/>
    <mergeCell ref="N40:N57"/>
    <mergeCell ref="Q44:S44"/>
    <mergeCell ref="Q45:S47"/>
    <mergeCell ref="Q48:S48"/>
    <mergeCell ref="Q49:S51"/>
    <mergeCell ref="V54:Y54"/>
    <mergeCell ref="V55:Y55"/>
    <mergeCell ref="V56:Y56"/>
    <mergeCell ref="V57:Y57"/>
    <mergeCell ref="V33:Y33"/>
    <mergeCell ref="V34:Y34"/>
    <mergeCell ref="V35:Y35"/>
    <mergeCell ref="V36:Y36"/>
    <mergeCell ref="V37:Y37"/>
    <mergeCell ref="V38:Y38"/>
    <mergeCell ref="V39:Y39"/>
    <mergeCell ref="V40:Y40"/>
    <mergeCell ref="A19:C19"/>
    <mergeCell ref="D19:E19"/>
    <mergeCell ref="F19:G19"/>
    <mergeCell ref="H19:J19"/>
    <mergeCell ref="D24:E24"/>
    <mergeCell ref="D25:E25"/>
    <mergeCell ref="A21:C21"/>
    <mergeCell ref="F25:G25"/>
    <mergeCell ref="F26:G26"/>
    <mergeCell ref="F20:G20"/>
    <mergeCell ref="F21:G21"/>
    <mergeCell ref="D21:E21"/>
    <mergeCell ref="D22:E22"/>
    <mergeCell ref="D23:E23"/>
    <mergeCell ref="A22:C22"/>
    <mergeCell ref="A23:C23"/>
    <mergeCell ref="A24:C24"/>
    <mergeCell ref="A25:C25"/>
    <mergeCell ref="D8:F8"/>
    <mergeCell ref="D16:G18"/>
    <mergeCell ref="A8:C8"/>
    <mergeCell ref="G8:J8"/>
    <mergeCell ref="A16:C18"/>
    <mergeCell ref="H16:J18"/>
    <mergeCell ref="D9:F9"/>
    <mergeCell ref="G9:J9"/>
    <mergeCell ref="V43:Y43"/>
    <mergeCell ref="H26:J26"/>
    <mergeCell ref="H27:J27"/>
    <mergeCell ref="A9:C9"/>
    <mergeCell ref="F27:G27"/>
    <mergeCell ref="A27:C27"/>
    <mergeCell ref="A20:C20"/>
    <mergeCell ref="D28:E28"/>
    <mergeCell ref="D29:E29"/>
    <mergeCell ref="D30:E30"/>
    <mergeCell ref="F28:G28"/>
    <mergeCell ref="F29:G29"/>
    <mergeCell ref="H20:J20"/>
    <mergeCell ref="H21:J21"/>
    <mergeCell ref="H22:J22"/>
    <mergeCell ref="H23:J23"/>
    <mergeCell ref="A5:C5"/>
    <mergeCell ref="D5:F5"/>
    <mergeCell ref="G5:J5"/>
    <mergeCell ref="A3:C3"/>
    <mergeCell ref="D3:F3"/>
    <mergeCell ref="G3:J3"/>
    <mergeCell ref="A6:C6"/>
    <mergeCell ref="A7:C7"/>
    <mergeCell ref="G7:J7"/>
    <mergeCell ref="G6:J6"/>
    <mergeCell ref="D6:F6"/>
    <mergeCell ref="D7:F7"/>
    <mergeCell ref="K1:N1"/>
    <mergeCell ref="K2:N2"/>
    <mergeCell ref="K3:N3"/>
    <mergeCell ref="A2:C2"/>
    <mergeCell ref="A4:C4"/>
    <mergeCell ref="G1:J1"/>
    <mergeCell ref="G2:J2"/>
    <mergeCell ref="G4:J4"/>
    <mergeCell ref="D1:F1"/>
    <mergeCell ref="D2:F2"/>
    <mergeCell ref="D4:F4"/>
    <mergeCell ref="A1:C1"/>
    <mergeCell ref="K4:N4"/>
    <mergeCell ref="Q16:S18"/>
    <mergeCell ref="Q19:S20"/>
    <mergeCell ref="T16:V18"/>
    <mergeCell ref="T19:V20"/>
    <mergeCell ref="Q22:S24"/>
    <mergeCell ref="Q25:S26"/>
    <mergeCell ref="F30:G30"/>
    <mergeCell ref="A28:C28"/>
    <mergeCell ref="A29:C29"/>
    <mergeCell ref="A30:C30"/>
    <mergeCell ref="H28:J28"/>
    <mergeCell ref="H29:J29"/>
    <mergeCell ref="H30:J30"/>
    <mergeCell ref="K19:L31"/>
    <mergeCell ref="N19:N31"/>
    <mergeCell ref="H24:J24"/>
    <mergeCell ref="H25:J25"/>
    <mergeCell ref="D26:E26"/>
    <mergeCell ref="D27:E27"/>
    <mergeCell ref="K16:L18"/>
    <mergeCell ref="M16:M18"/>
    <mergeCell ref="N16:N18"/>
    <mergeCell ref="A31:C31"/>
    <mergeCell ref="D20:E20"/>
    <mergeCell ref="W16:W18"/>
    <mergeCell ref="W19:W20"/>
    <mergeCell ref="T22:V24"/>
    <mergeCell ref="T25:V26"/>
    <mergeCell ref="A77:T79"/>
    <mergeCell ref="A82:T83"/>
    <mergeCell ref="Q28:S28"/>
    <mergeCell ref="Q29:S29"/>
    <mergeCell ref="A95:D96"/>
    <mergeCell ref="E95:I96"/>
    <mergeCell ref="J95:M96"/>
    <mergeCell ref="O95:Q96"/>
    <mergeCell ref="T28:V28"/>
    <mergeCell ref="T29:V29"/>
    <mergeCell ref="A86:T87"/>
    <mergeCell ref="J73:M75"/>
    <mergeCell ref="B33:E33"/>
    <mergeCell ref="B35:E35"/>
    <mergeCell ref="B37:E37"/>
    <mergeCell ref="B38:E38"/>
    <mergeCell ref="B40:E40"/>
    <mergeCell ref="B42:E42"/>
    <mergeCell ref="O19:O31"/>
    <mergeCell ref="O16:O18"/>
    <mergeCell ref="W25:W26"/>
    <mergeCell ref="Q52:S52"/>
    <mergeCell ref="Q53:S57"/>
    <mergeCell ref="W29:W30"/>
    <mergeCell ref="A88:T89"/>
    <mergeCell ref="B74:E74"/>
    <mergeCell ref="B34:E34"/>
    <mergeCell ref="B36:E36"/>
    <mergeCell ref="B39:E39"/>
    <mergeCell ref="B41:E41"/>
    <mergeCell ref="B43:E43"/>
    <mergeCell ref="B44:E44"/>
    <mergeCell ref="B45:E45"/>
    <mergeCell ref="B47:E47"/>
    <mergeCell ref="B48:E48"/>
    <mergeCell ref="B50:E50"/>
    <mergeCell ref="B51:E51"/>
    <mergeCell ref="B53:E53"/>
    <mergeCell ref="B54:E54"/>
    <mergeCell ref="B56:E56"/>
    <mergeCell ref="B59:E59"/>
    <mergeCell ref="H31:J31"/>
    <mergeCell ref="D31:E31"/>
    <mergeCell ref="M37:O37"/>
    <mergeCell ref="X90:AB93"/>
    <mergeCell ref="U94:AB103"/>
    <mergeCell ref="U80:W81"/>
    <mergeCell ref="U86:W87"/>
    <mergeCell ref="U88:W89"/>
    <mergeCell ref="J99:M100"/>
    <mergeCell ref="J101:M101"/>
    <mergeCell ref="U90:W91"/>
    <mergeCell ref="U92:W93"/>
    <mergeCell ref="X28:Y28"/>
    <mergeCell ref="X29:Y30"/>
    <mergeCell ref="A80:T81"/>
    <mergeCell ref="Z28:AA28"/>
    <mergeCell ref="Z29:AA30"/>
    <mergeCell ref="B61:E61"/>
    <mergeCell ref="B62:E62"/>
    <mergeCell ref="V41:Y41"/>
    <mergeCell ref="V45:Y45"/>
    <mergeCell ref="V44:Y44"/>
    <mergeCell ref="B68:E68"/>
    <mergeCell ref="B69:E69"/>
    <mergeCell ref="B64:E64"/>
    <mergeCell ref="B65:E65"/>
    <mergeCell ref="B66:E66"/>
    <mergeCell ref="B67:E67"/>
    <mergeCell ref="B70:E70"/>
    <mergeCell ref="B72:E72"/>
    <mergeCell ref="B71:E71"/>
    <mergeCell ref="M33:P33"/>
    <mergeCell ref="M38:O38"/>
    <mergeCell ref="P34:P38"/>
    <mergeCell ref="V65:Y65"/>
    <mergeCell ref="V66:Y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Опросный лист</vt:lpstr>
      <vt:lpstr>Кабельные вводы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СаввинСС</dc:creator>
  <cp:lastModifiedBy>СаввинСС</cp:lastModifiedBy>
  <dcterms:created xsi:type="dcterms:W3CDTF">2017-03-09T06:57:19Z</dcterms:created>
  <dcterms:modified xsi:type="dcterms:W3CDTF">2017-05-11T07:30:14Z</dcterms:modified>
</cp:coreProperties>
</file>