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57" lockStructure="1"/>
  <bookViews>
    <workbookView xWindow="480" yWindow="135" windowWidth="21075" windowHeight="12345"/>
  </bookViews>
  <sheets>
    <sheet name="Опросный лист" sheetId="1" r:id="rId1"/>
    <sheet name="Комплект монтажный" sheetId="4" state="hidden" r:id="rId2"/>
  </sheets>
  <calcPr calcId="145621" iterateDelta="1E-4"/>
</workbook>
</file>

<file path=xl/calcChain.xml><?xml version="1.0" encoding="utf-8"?>
<calcChain xmlns="http://schemas.openxmlformats.org/spreadsheetml/2006/main">
  <c r="A21" i="4" l="1"/>
  <c r="D21" i="4"/>
  <c r="D7" i="4"/>
  <c r="D6" i="4"/>
  <c r="D5" i="4"/>
  <c r="D4" i="4"/>
  <c r="D2" i="4"/>
  <c r="D3" i="4"/>
  <c r="A12" i="4" l="1"/>
  <c r="N2" i="4" l="1"/>
  <c r="J2" i="4"/>
  <c r="J5" i="4"/>
  <c r="N4" i="4"/>
  <c r="J4" i="4"/>
  <c r="N3" i="4"/>
  <c r="J3" i="4"/>
  <c r="G4" i="4"/>
  <c r="G2" i="4"/>
  <c r="G3" i="4"/>
  <c r="M21" i="4"/>
  <c r="J21" i="4"/>
  <c r="G21" i="4"/>
  <c r="G1" i="4"/>
  <c r="E7" i="1" s="1"/>
  <c r="U2" i="4"/>
  <c r="R3" i="4" s="1"/>
  <c r="N1" i="4"/>
  <c r="K7" i="1" s="1"/>
  <c r="J1" i="4"/>
  <c r="H7" i="1" s="1"/>
  <c r="S15" i="4" l="1"/>
  <c r="A13" i="1" s="1"/>
</calcChain>
</file>

<file path=xl/sharedStrings.xml><?xml version="1.0" encoding="utf-8"?>
<sst xmlns="http://schemas.openxmlformats.org/spreadsheetml/2006/main" count="33" uniqueCount="32">
  <si>
    <t>Опросный лист</t>
  </si>
  <si>
    <t>-</t>
  </si>
  <si>
    <t>Обозначение исполнений КМ</t>
  </si>
  <si>
    <t>Сообщение 1</t>
  </si>
  <si>
    <t>Сообщение 2</t>
  </si>
  <si>
    <t>Сообщение 3</t>
  </si>
  <si>
    <t>Сообщение 4</t>
  </si>
  <si>
    <t>Сообщение 5</t>
  </si>
  <si>
    <t>ПРИМЕЧАНИЯ:                                                                                                                                                                                                                                                                              1 для копирования шифра щелкните по нему правой кнопкой мыши и выберите в выплывающем меню пункт "копировать";                                                                             2 для последовательного составления шифра нескольких изделий требуется очистка ранее заполненных полей.</t>
  </si>
  <si>
    <t>Прибор аварийной сигнализации и блокировки ПАС-01</t>
  </si>
  <si>
    <r>
      <t xml:space="preserve">Н а з н а ч е н и е : </t>
    </r>
    <r>
      <rPr>
        <sz val="10"/>
        <color theme="1"/>
        <rFont val="Arial"/>
        <family val="2"/>
        <charset val="204"/>
      </rPr>
      <t>прибор аварийной сигнализации и блокировки ПАС-01 предназначен для контроля и обработки дискретных сигналов аварийных ситуаций, предупредительной и аварийной, световой и звуковой сигнализации, ведения архива событий и выдачи управляющих сигналов блокировки на исполнительные механизмы.</t>
    </r>
  </si>
  <si>
    <t>Количество искробезопасных дискретных входов модулей ввода МВДИ-4</t>
  </si>
  <si>
    <t>Количесвто вводов</t>
  </si>
  <si>
    <t>КОД количества вводов</t>
  </si>
  <si>
    <t>Шифр количества вводов</t>
  </si>
  <si>
    <t>Количество релейных выходов модулей вывода</t>
  </si>
  <si>
    <t>Количество выводов</t>
  </si>
  <si>
    <t>КОД количества выводов</t>
  </si>
  <si>
    <t>Шифр количества выводов</t>
  </si>
  <si>
    <t>КОД 220 В</t>
  </si>
  <si>
    <t>Шифр 220 В</t>
  </si>
  <si>
    <t>КОД Индикации</t>
  </si>
  <si>
    <t>Шифр индикации</t>
  </si>
  <si>
    <t>КОД питания</t>
  </si>
  <si>
    <t>Шифр питания</t>
  </si>
  <si>
    <t>ЦКЛГ.421411.001-</t>
  </si>
  <si>
    <t>Укажите количество искробезопасных дискретных входов</t>
  </si>
  <si>
    <t>Укажите количество рылейных выходов</t>
  </si>
  <si>
    <t>Требуется ли прием сигналов напряжением переменного тока 220 В, частотой 50 Гц?</t>
  </si>
  <si>
    <t xml:space="preserve">Требуется ли дополнительный модуль внешней индикации? </t>
  </si>
  <si>
    <t>Требуется ли дополнительный модуль бесперебойного питания?</t>
  </si>
  <si>
    <t>Шифр прибора аварийной сигнализации и блокировки ПАС-01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</si>
</sst>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Border="1"/>
    <xf numFmtId="0" fontId="2" fillId="3" borderId="0" xfId="0" applyFont="1" applyFill="1" applyAlignment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3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0" fillId="3" borderId="0" xfId="0" applyFill="1" applyProtection="1"/>
    <xf numFmtId="0" fontId="3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 applyProtection="1"/>
    <xf numFmtId="0" fontId="2" fillId="3" borderId="0" xfId="0" applyFont="1" applyFill="1" applyAlignment="1" applyProtection="1">
      <alignment vertical="center" wrapText="1"/>
    </xf>
    <xf numFmtId="0" fontId="10" fillId="0" borderId="0" xfId="0" applyFont="1" applyBorder="1" applyProtection="1"/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4" borderId="18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5" borderId="23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 wrapText="1"/>
    </xf>
    <xf numFmtId="0" fontId="8" fillId="5" borderId="33" xfId="0" applyFont="1" applyFill="1" applyBorder="1" applyAlignment="1" applyProtection="1">
      <alignment horizontal="center" vertical="center" wrapText="1"/>
    </xf>
    <xf numFmtId="0" fontId="8" fillId="5" borderId="34" xfId="0" applyFont="1" applyFill="1" applyBorder="1" applyAlignment="1" applyProtection="1">
      <alignment horizontal="center" vertical="center" wrapText="1"/>
    </xf>
    <xf numFmtId="0" fontId="8" fillId="5" borderId="36" xfId="0" applyFont="1" applyFill="1" applyBorder="1" applyAlignment="1" applyProtection="1">
      <alignment horizontal="center" vertical="center" wrapText="1"/>
    </xf>
    <xf numFmtId="0" fontId="0" fillId="5" borderId="16" xfId="0" applyFill="1" applyBorder="1" applyAlignment="1" applyProtection="1">
      <alignment horizontal="center" vertical="center" wrapText="1"/>
    </xf>
    <xf numFmtId="0" fontId="0" fillId="5" borderId="15" xfId="0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 vertical="center" wrapText="1"/>
    </xf>
    <xf numFmtId="0" fontId="0" fillId="5" borderId="21" xfId="0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5" borderId="20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 wrapText="1"/>
    </xf>
    <xf numFmtId="0" fontId="8" fillId="5" borderId="35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/>
    </xf>
    <xf numFmtId="0" fontId="8" fillId="5" borderId="27" xfId="0" applyFont="1" applyFill="1" applyBorder="1" applyAlignment="1" applyProtection="1">
      <alignment horizontal="center" vertical="center" wrapText="1"/>
    </xf>
    <xf numFmtId="0" fontId="8" fillId="5" borderId="26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0" fontId="3" fillId="5" borderId="16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 wrapText="1"/>
    </xf>
    <xf numFmtId="0" fontId="3" fillId="5" borderId="20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0" fillId="5" borderId="1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8" fillId="5" borderId="16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 applyProtection="1">
      <alignment horizontal="center" vertical="center" wrapText="1"/>
    </xf>
    <xf numFmtId="0" fontId="0" fillId="3" borderId="0" xfId="0" applyFill="1" applyBorder="1" applyProtection="1"/>
    <xf numFmtId="0" fontId="0" fillId="2" borderId="0" xfId="0" applyFill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'Комплект монтажный'!$M$17" fmlaRange="'Комплект монтажный'!$N$2:$P$4" sel="3" val="0"/>
</file>

<file path=xl/ctrlProps/ctrlProp2.xml><?xml version="1.0" encoding="utf-8"?>
<formControlPr xmlns="http://schemas.microsoft.com/office/spreadsheetml/2009/9/main" objectType="Drop" dropLines="4" dropStyle="combo" dx="16" fmlaLink="'Комплект монтажный'!$A$17" fmlaRange="'Комплект монтажный'!$A$2:$C$5" sel="4" val="0"/>
</file>

<file path=xl/ctrlProps/ctrlProp3.xml><?xml version="1.0" encoding="utf-8"?>
<formControlPr xmlns="http://schemas.microsoft.com/office/spreadsheetml/2009/9/main" objectType="Drop" dropLines="7" dropStyle="combo" dx="16" fmlaLink="'Комплект монтажный'!$D$17:$F$17" fmlaRange="'Комплект монтажный'!$D$2:$F$8" sel="7" val="0"/>
</file>

<file path=xl/ctrlProps/ctrlProp4.xml><?xml version="1.0" encoding="utf-8"?>
<formControlPr xmlns="http://schemas.microsoft.com/office/spreadsheetml/2009/9/main" objectType="Drop" dropLines="3" dropStyle="combo" dx="16" fmlaLink="'Комплект монтажный'!$G$17" fmlaRange="'Комплект монтажный'!$G$2:$I$4" sel="3" val="0"/>
</file>

<file path=xl/ctrlProps/ctrlProp5.xml><?xml version="1.0" encoding="utf-8"?>
<formControlPr xmlns="http://schemas.microsoft.com/office/spreadsheetml/2009/9/main" objectType="Drop" dropLines="4" dropStyle="combo" dx="16" fmlaLink="'Комплект монтажный'!$J$17" fmlaRange="'Комплект монтажный'!$J$2:$M$5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19050</xdr:rowOff>
        </xdr:from>
        <xdr:to>
          <xdr:col>12</xdr:col>
          <xdr:colOff>419100</xdr:colOff>
          <xdr:row>8</xdr:row>
          <xdr:rowOff>209550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</xdr:rowOff>
        </xdr:from>
        <xdr:to>
          <xdr:col>0</xdr:col>
          <xdr:colOff>1543050</xdr:colOff>
          <xdr:row>8</xdr:row>
          <xdr:rowOff>209550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19050</xdr:rowOff>
        </xdr:from>
        <xdr:to>
          <xdr:col>3</xdr:col>
          <xdr:colOff>457200</xdr:colOff>
          <xdr:row>8</xdr:row>
          <xdr:rowOff>209550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19050</xdr:rowOff>
        </xdr:from>
        <xdr:to>
          <xdr:col>6</xdr:col>
          <xdr:colOff>504825</xdr:colOff>
          <xdr:row>8</xdr:row>
          <xdr:rowOff>209550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19049</xdr:colOff>
          <xdr:row>8</xdr:row>
          <xdr:rowOff>19050</xdr:rowOff>
        </xdr:from>
        <xdr:to>
          <xdr:col>9</xdr:col>
          <xdr:colOff>600074</xdr:colOff>
          <xdr:row>8</xdr:row>
          <xdr:rowOff>219075</xdr:rowOff>
        </xdr:to>
        <xdr:sp macro="" textlink="">
          <xdr:nvSpPr>
            <xdr:cNvPr id="2194" name="Drop Down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D57"/>
  <sheetViews>
    <sheetView tabSelected="1" zoomScaleNormal="100" workbookViewId="0">
      <selection activeCell="V19" sqref="V19"/>
    </sheetView>
  </sheetViews>
  <sheetFormatPr defaultRowHeight="15" x14ac:dyDescent="0.25"/>
  <cols>
    <col min="1" max="1" width="23.42578125" customWidth="1"/>
    <col min="2" max="2" width="9.42578125" customWidth="1"/>
    <col min="3" max="3" width="7" customWidth="1"/>
    <col min="4" max="4" width="7.28515625" customWidth="1"/>
    <col min="5" max="5" width="7.5703125" customWidth="1"/>
    <col min="6" max="6" width="8.28515625" customWidth="1"/>
    <col min="7" max="7" width="8" customWidth="1"/>
    <col min="8" max="8" width="11.85546875" customWidth="1"/>
    <col min="9" max="9" width="10.42578125" customWidth="1"/>
    <col min="10" max="10" width="9.42578125" customWidth="1"/>
    <col min="11" max="11" width="12.7109375" customWidth="1"/>
    <col min="12" max="12" width="5.85546875" customWidth="1"/>
    <col min="13" max="13" width="6.7109375" customWidth="1"/>
    <col min="15" max="15" width="8.85546875" customWidth="1"/>
    <col min="16" max="16" width="9.28515625" customWidth="1"/>
    <col min="17" max="17" width="9.140625" customWidth="1"/>
    <col min="19" max="19" width="6.5703125" customWidth="1"/>
    <col min="20" max="20" width="6.85546875" customWidth="1"/>
    <col min="21" max="21" width="5.42578125" customWidth="1"/>
  </cols>
  <sheetData>
    <row r="1" spans="1:29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" customHeight="1" x14ac:dyDescent="0.2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8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8" customHeight="1" x14ac:dyDescent="0.25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1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5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4.25" customHeight="1" x14ac:dyDescent="0.25">
      <c r="A7" s="85" t="s">
        <v>11</v>
      </c>
      <c r="B7" s="96" t="s">
        <v>15</v>
      </c>
      <c r="C7" s="97"/>
      <c r="D7" s="98"/>
      <c r="E7" s="96" t="str">
        <f>'Комплект монтажный'!G1</f>
        <v/>
      </c>
      <c r="F7" s="97"/>
      <c r="G7" s="98"/>
      <c r="H7" s="118" t="str">
        <f>'Комплект монтажный'!J1</f>
        <v/>
      </c>
      <c r="I7" s="119"/>
      <c r="J7" s="120"/>
      <c r="K7" s="118" t="str">
        <f>'Комплект монтажный'!N1</f>
        <v/>
      </c>
      <c r="L7" s="119"/>
      <c r="M7" s="120"/>
      <c r="N7" s="137"/>
      <c r="O7" s="137"/>
      <c r="P7" s="137"/>
      <c r="Q7" s="137"/>
      <c r="R7" s="137"/>
      <c r="S7" s="137"/>
      <c r="T7" s="137"/>
      <c r="U7" s="7"/>
      <c r="V7" s="7"/>
      <c r="W7" s="7"/>
      <c r="X7" s="7"/>
      <c r="Y7" s="7"/>
      <c r="Z7" s="7"/>
      <c r="AA7" s="7"/>
      <c r="AB7" s="7"/>
      <c r="AC7" s="7"/>
    </row>
    <row r="8" spans="1:29" ht="21" customHeight="1" thickBot="1" x14ac:dyDescent="0.3">
      <c r="A8" s="86"/>
      <c r="B8" s="99"/>
      <c r="C8" s="100"/>
      <c r="D8" s="101"/>
      <c r="E8" s="99"/>
      <c r="F8" s="100"/>
      <c r="G8" s="101"/>
      <c r="H8" s="121"/>
      <c r="I8" s="122"/>
      <c r="J8" s="123"/>
      <c r="K8" s="121"/>
      <c r="L8" s="122"/>
      <c r="M8" s="123"/>
      <c r="N8" s="137"/>
      <c r="O8" s="137"/>
      <c r="P8" s="137"/>
      <c r="Q8" s="137"/>
      <c r="R8" s="137"/>
      <c r="S8" s="137"/>
      <c r="T8" s="137"/>
      <c r="U8" s="7"/>
      <c r="V8" s="7"/>
      <c r="W8" s="7"/>
      <c r="X8" s="7"/>
      <c r="Y8" s="7"/>
      <c r="Z8" s="7"/>
      <c r="AA8" s="7"/>
      <c r="AB8" s="7"/>
      <c r="AC8" s="7"/>
    </row>
    <row r="9" spans="1:29" ht="18.75" customHeight="1" thickBot="1" x14ac:dyDescent="0.3">
      <c r="A9" s="8"/>
      <c r="B9" s="21"/>
      <c r="C9" s="22"/>
      <c r="D9" s="23"/>
      <c r="E9" s="18"/>
      <c r="F9" s="19"/>
      <c r="G9" s="20"/>
      <c r="H9" s="21"/>
      <c r="I9" s="22"/>
      <c r="J9" s="23"/>
      <c r="K9" s="27"/>
      <c r="L9" s="28"/>
      <c r="M9" s="29"/>
      <c r="N9" s="137"/>
      <c r="O9" s="137"/>
      <c r="P9" s="137"/>
      <c r="Q9" s="137"/>
      <c r="R9" s="137"/>
      <c r="S9" s="137"/>
      <c r="T9" s="137"/>
      <c r="U9" s="7"/>
      <c r="V9" s="7"/>
      <c r="W9" s="7"/>
      <c r="X9" s="7"/>
      <c r="Y9" s="7"/>
      <c r="Z9" s="7"/>
      <c r="AA9" s="7"/>
      <c r="AB9" s="7"/>
      <c r="AC9" s="7"/>
    </row>
    <row r="10" spans="1:29" ht="18.75" customHeight="1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6.5" customHeight="1" x14ac:dyDescent="0.25">
      <c r="A11" s="142" t="s">
        <v>31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37"/>
      <c r="O11" s="137"/>
      <c r="P11" s="137"/>
      <c r="Q11" s="137"/>
      <c r="R11" s="137"/>
      <c r="S11" s="137"/>
      <c r="T11" s="137"/>
      <c r="U11" s="137"/>
      <c r="V11" s="137"/>
      <c r="W11" s="5"/>
      <c r="X11" s="5"/>
      <c r="Y11" s="5"/>
      <c r="Z11" s="7"/>
      <c r="AA11" s="7"/>
      <c r="AB11" s="7"/>
      <c r="AC11" s="7"/>
    </row>
    <row r="12" spans="1:29" ht="18" customHeight="1" thickBot="1" x14ac:dyDescent="0.3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37"/>
      <c r="O12" s="137"/>
      <c r="P12" s="137"/>
      <c r="Q12" s="137"/>
      <c r="R12" s="137"/>
      <c r="S12" s="137"/>
      <c r="T12" s="137"/>
      <c r="U12" s="137"/>
      <c r="V12" s="137"/>
      <c r="W12" s="7"/>
      <c r="X12" s="7"/>
      <c r="Y12" s="7"/>
      <c r="Z12" s="7"/>
      <c r="AA12" s="7"/>
      <c r="AB12" s="7"/>
      <c r="AC12" s="7"/>
    </row>
    <row r="13" spans="1:29" ht="18" customHeight="1" x14ac:dyDescent="0.25">
      <c r="A13" s="30" t="str">
        <f>'Комплект монтажный'!S15</f>
        <v>Укажите количество искробезопасных дискретных входов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137"/>
      <c r="O13" s="137"/>
      <c r="P13" s="137"/>
      <c r="Q13" s="137"/>
      <c r="R13" s="137"/>
      <c r="S13" s="137"/>
      <c r="T13" s="137"/>
      <c r="U13" s="137"/>
      <c r="V13" s="137"/>
      <c r="W13" s="7"/>
      <c r="X13" s="7"/>
      <c r="Y13" s="7"/>
      <c r="Z13" s="7"/>
      <c r="AA13" s="7"/>
      <c r="AB13" s="7"/>
      <c r="AC13" s="7"/>
    </row>
    <row r="14" spans="1:29" ht="18" customHeight="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137"/>
      <c r="O14" s="137"/>
      <c r="P14" s="137"/>
      <c r="Q14" s="137"/>
      <c r="R14" s="137"/>
      <c r="S14" s="137"/>
      <c r="T14" s="137"/>
      <c r="U14" s="137"/>
      <c r="V14" s="137"/>
      <c r="W14" s="13"/>
      <c r="X14" s="13"/>
      <c r="Y14" s="7"/>
      <c r="Z14" s="7"/>
      <c r="AA14" s="7"/>
      <c r="AB14" s="7"/>
      <c r="AC14" s="7"/>
    </row>
    <row r="15" spans="1:29" ht="18" customHeight="1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137"/>
      <c r="O15" s="137"/>
      <c r="P15" s="137"/>
      <c r="Q15" s="137"/>
      <c r="R15" s="137"/>
      <c r="S15" s="137"/>
      <c r="T15" s="137"/>
      <c r="U15" s="137"/>
      <c r="V15" s="137"/>
      <c r="W15" s="7"/>
      <c r="X15" s="7"/>
      <c r="Y15" s="7"/>
      <c r="Z15" s="7"/>
      <c r="AA15" s="7"/>
      <c r="AB15" s="7"/>
      <c r="AC15" s="7"/>
    </row>
    <row r="16" spans="1:29" ht="18" customHeight="1" x14ac:dyDescent="0.25">
      <c r="A16" s="139" t="s">
        <v>8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7"/>
      <c r="O16" s="137"/>
      <c r="P16" s="137"/>
      <c r="Q16" s="137"/>
      <c r="R16" s="137"/>
      <c r="S16" s="137"/>
      <c r="T16" s="137"/>
      <c r="U16" s="137"/>
      <c r="V16" s="137"/>
      <c r="W16" s="7"/>
      <c r="X16" s="7"/>
      <c r="Y16" s="7"/>
      <c r="Z16" s="7"/>
      <c r="AA16" s="7"/>
      <c r="AB16" s="7"/>
      <c r="AC16" s="7"/>
    </row>
    <row r="17" spans="1:30" ht="18" customHeight="1" x14ac:dyDescent="0.2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7"/>
      <c r="O17" s="137"/>
      <c r="P17" s="137"/>
      <c r="Q17" s="137"/>
      <c r="R17" s="137"/>
      <c r="S17" s="137"/>
      <c r="T17" s="137"/>
      <c r="U17" s="137"/>
      <c r="V17" s="137"/>
      <c r="W17" s="7"/>
      <c r="X17" s="7"/>
      <c r="Y17" s="7"/>
      <c r="Z17" s="7"/>
      <c r="AA17" s="7"/>
      <c r="AB17" s="7"/>
      <c r="AC17" s="7"/>
    </row>
    <row r="18" spans="1:30" ht="18" customHeight="1" x14ac:dyDescent="0.2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7"/>
      <c r="O18" s="137"/>
      <c r="P18" s="137"/>
      <c r="Q18" s="137"/>
      <c r="R18" s="137"/>
      <c r="S18" s="137"/>
      <c r="T18" s="137"/>
      <c r="U18" s="137"/>
      <c r="V18" s="137"/>
      <c r="W18" s="7"/>
      <c r="X18" s="7"/>
      <c r="Y18" s="7"/>
      <c r="Z18" s="7"/>
      <c r="AA18" s="7"/>
      <c r="AB18" s="7"/>
      <c r="AC18" s="7"/>
    </row>
    <row r="19" spans="1:30" ht="18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37"/>
      <c r="O19" s="137"/>
      <c r="P19" s="137"/>
      <c r="Q19" s="137"/>
      <c r="R19" s="137"/>
      <c r="S19" s="137"/>
      <c r="T19" s="137"/>
      <c r="U19" s="137"/>
      <c r="V19" s="137"/>
      <c r="W19" s="7"/>
      <c r="X19" s="7"/>
      <c r="Y19" s="7"/>
      <c r="Z19" s="7"/>
      <c r="AA19" s="7"/>
      <c r="AB19" s="7"/>
      <c r="AC19" s="7"/>
    </row>
    <row r="20" spans="1:30" ht="18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37"/>
      <c r="O20" s="137"/>
      <c r="P20" s="137"/>
      <c r="Q20" s="137"/>
      <c r="R20" s="137"/>
      <c r="S20" s="137"/>
      <c r="T20" s="137"/>
      <c r="U20" s="137"/>
      <c r="V20" s="137"/>
      <c r="W20" s="7"/>
      <c r="X20" s="7"/>
      <c r="Y20" s="7"/>
      <c r="Z20" s="7"/>
      <c r="AA20" s="7"/>
      <c r="AB20" s="7"/>
      <c r="AC20" s="7"/>
    </row>
    <row r="21" spans="1:30" ht="18" customHeight="1" x14ac:dyDescent="0.25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7"/>
      <c r="AA21" s="7"/>
      <c r="AB21" s="7"/>
      <c r="AC21" s="7"/>
    </row>
    <row r="22" spans="1:30" ht="18" customHeight="1" x14ac:dyDescent="0.25">
      <c r="A22" s="7"/>
      <c r="B22" s="14"/>
      <c r="C22" s="14"/>
      <c r="D22" s="14"/>
      <c r="E22" s="14"/>
      <c r="F22" s="14"/>
      <c r="G22" s="14"/>
      <c r="H22" s="14"/>
      <c r="I22" s="14"/>
      <c r="J22" s="7"/>
      <c r="K22" s="7"/>
      <c r="L22" s="7"/>
      <c r="M22" s="7"/>
      <c r="N22" s="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7"/>
      <c r="AA22" s="7"/>
      <c r="AB22" s="7"/>
      <c r="AC22" s="7"/>
    </row>
    <row r="23" spans="1:30" ht="18" customHeight="1" x14ac:dyDescent="0.25">
      <c r="A23" s="7"/>
      <c r="B23" s="14"/>
      <c r="C23" s="14"/>
      <c r="D23" s="14"/>
      <c r="E23" s="14"/>
      <c r="F23" s="14"/>
      <c r="G23" s="14"/>
      <c r="H23" s="14"/>
      <c r="I23" s="14"/>
      <c r="J23" s="7"/>
      <c r="K23" s="7"/>
      <c r="L23" s="7"/>
      <c r="M23" s="7"/>
      <c r="N23" s="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7"/>
      <c r="AA23" s="7"/>
      <c r="AB23" s="7"/>
      <c r="AC23" s="7"/>
    </row>
    <row r="24" spans="1:30" ht="18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7"/>
      <c r="K24" s="7"/>
      <c r="L24" s="7"/>
      <c r="M24" s="7"/>
      <c r="N24" s="7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2"/>
    </row>
    <row r="25" spans="1:30" ht="18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2"/>
    </row>
    <row r="26" spans="1:30" ht="18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2"/>
    </row>
    <row r="27" spans="1:30" ht="18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2"/>
    </row>
    <row r="28" spans="1:30" ht="18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2"/>
    </row>
    <row r="29" spans="1:30" ht="18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2"/>
    </row>
    <row r="30" spans="1:30" ht="18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2"/>
    </row>
    <row r="31" spans="1:30" ht="18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2"/>
    </row>
    <row r="32" spans="1:30" ht="18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2"/>
    </row>
    <row r="33" spans="1:30" ht="18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2"/>
    </row>
    <row r="34" spans="1:30" ht="1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2"/>
    </row>
    <row r="35" spans="1:30" ht="1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2"/>
    </row>
    <row r="36" spans="1:30" ht="1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2"/>
    </row>
    <row r="37" spans="1:30" ht="1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2"/>
    </row>
    <row r="38" spans="1:30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2"/>
    </row>
    <row r="39" spans="1:30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2"/>
    </row>
    <row r="40" spans="1:30" ht="1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2"/>
    </row>
    <row r="41" spans="1:30" ht="1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2"/>
    </row>
    <row r="42" spans="1:30" ht="1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2"/>
    </row>
    <row r="43" spans="1:30" ht="1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2"/>
    </row>
    <row r="44" spans="1:30" ht="1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2"/>
    </row>
    <row r="45" spans="1:30" ht="1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2"/>
    </row>
    <row r="46" spans="1:30" ht="1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2"/>
    </row>
    <row r="47" spans="1:3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2"/>
    </row>
    <row r="48" spans="1:3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2"/>
    </row>
    <row r="49" spans="1:3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2"/>
    </row>
    <row r="50" spans="1:3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2"/>
    </row>
    <row r="51" spans="1:3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2"/>
    </row>
    <row r="52" spans="1:3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2"/>
    </row>
    <row r="53" spans="1:3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2"/>
    </row>
    <row r="54" spans="1:3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2"/>
    </row>
    <row r="55" spans="1:3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2"/>
    </row>
    <row r="56" spans="1:30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</sheetData>
  <sheetProtection password="CC57" sheet="1" objects="1" scenarios="1"/>
  <mergeCells count="16">
    <mergeCell ref="A11:M12"/>
    <mergeCell ref="A13:M15"/>
    <mergeCell ref="A16:M18"/>
    <mergeCell ref="K7:M8"/>
    <mergeCell ref="K9:M9"/>
    <mergeCell ref="A10:P10"/>
    <mergeCell ref="A4:M6"/>
    <mergeCell ref="A2:M3"/>
    <mergeCell ref="A1:S1"/>
    <mergeCell ref="E7:G8"/>
    <mergeCell ref="E9:G9"/>
    <mergeCell ref="A7:A8"/>
    <mergeCell ref="B7:D8"/>
    <mergeCell ref="B9:D9"/>
    <mergeCell ref="H7:J8"/>
    <mergeCell ref="H9:J9"/>
  </mergeCells>
  <dataValidations count="1">
    <dataValidation allowBlank="1" sqref="A13 K7 Q9:Q10 E7:G9 H9 A7 Q7 N7 H7 B1:S1 A1:A2 A4 A16 O19:S41 K19:N21 A19:I41 J19:J22 J25:N41 A9:A11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90" r:id="rId4" name="Drop Down 142">
              <controlPr defaultSize="0" autoLine="0" autoPict="0">
                <anchor moveWithCells="1">
                  <from>
                    <xdr:col>10</xdr:col>
                    <xdr:colOff>19050</xdr:colOff>
                    <xdr:row>8</xdr:row>
                    <xdr:rowOff>19050</xdr:rowOff>
                  </from>
                  <to>
                    <xdr:col>12</xdr:col>
                    <xdr:colOff>419100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" name="Drop Down 143">
              <controlPr defaultSize="0" autoLine="0" autoPict="0">
                <anchor moveWithCells="1">
                  <from>
                    <xdr:col>0</xdr:col>
                    <xdr:colOff>0</xdr:colOff>
                    <xdr:row>8</xdr:row>
                    <xdr:rowOff>19050</xdr:rowOff>
                  </from>
                  <to>
                    <xdr:col>0</xdr:col>
                    <xdr:colOff>1543050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6" name="Drop Down 144">
              <controlPr defaultSize="0" autoLine="0" autoPict="0">
                <anchor mov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3</xdr:col>
                    <xdr:colOff>457200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" name="Drop Down 145">
              <controlPr defaultSize="0" autoLine="0" autoPict="0">
                <anchor moveWithCells="1">
                  <from>
                    <xdr:col>4</xdr:col>
                    <xdr:colOff>19050</xdr:colOff>
                    <xdr:row>8</xdr:row>
                    <xdr:rowOff>19050</xdr:rowOff>
                  </from>
                  <to>
                    <xdr:col>6</xdr:col>
                    <xdr:colOff>504825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8" name="Drop Down 146">
              <controlPr defaultSize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9</xdr:col>
                    <xdr:colOff>600075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C36"/>
  <sheetViews>
    <sheetView workbookViewId="0">
      <selection activeCell="S22" sqref="S22"/>
    </sheetView>
  </sheetViews>
  <sheetFormatPr defaultRowHeight="15" x14ac:dyDescent="0.25"/>
  <cols>
    <col min="6" max="6" width="13.42578125" customWidth="1"/>
    <col min="13" max="13" width="10.140625" customWidth="1"/>
    <col min="23" max="23" width="8.85546875" customWidth="1"/>
  </cols>
  <sheetData>
    <row r="1" spans="1:27" ht="30" customHeight="1" thickBot="1" x14ac:dyDescent="0.3">
      <c r="A1" s="87" t="s">
        <v>12</v>
      </c>
      <c r="B1" s="88"/>
      <c r="C1" s="89"/>
      <c r="D1" s="105" t="s">
        <v>16</v>
      </c>
      <c r="E1" s="106"/>
      <c r="F1" s="107"/>
      <c r="G1" s="115" t="str">
        <f>IF(OR(A12="0604",A12="1204",A12="2404",A12="2408",A12="2412"),"Прием сигнала напряжением переменного тока 220 В, 50 Гц","")</f>
        <v/>
      </c>
      <c r="H1" s="116"/>
      <c r="I1" s="117"/>
      <c r="J1" s="105" t="str">
        <f>IF(OR(A12="1200",A12="1204",A12="1206",A12="1208",A12="2400",A12="2404",A12="2408",A12="2412",A12="2416"),"Дополнительный модуль внешней индикации","")</f>
        <v/>
      </c>
      <c r="K1" s="106"/>
      <c r="L1" s="106"/>
      <c r="M1" s="107"/>
      <c r="N1" s="87" t="str">
        <f>IF(OR(A12="1200",A12="1204",A12="1206",A12="1208",A12="2400",A12="2404",A12="2408",A12="2412"),"Дополнительный модуль бесперебойного питания","")</f>
        <v/>
      </c>
      <c r="O1" s="88"/>
      <c r="P1" s="102"/>
      <c r="R1" s="72" t="s">
        <v>2</v>
      </c>
      <c r="S1" s="73"/>
      <c r="T1" s="73"/>
      <c r="U1" s="73"/>
      <c r="V1" s="73"/>
      <c r="W1" s="73"/>
    </row>
    <row r="2" spans="1:27" ht="22.5" customHeight="1" thickBot="1" x14ac:dyDescent="0.3">
      <c r="A2" s="47">
        <v>6</v>
      </c>
      <c r="B2" s="48"/>
      <c r="C2" s="61"/>
      <c r="D2" s="109" t="str">
        <f>IF(A17=1,"","0")</f>
        <v>0</v>
      </c>
      <c r="E2" s="110"/>
      <c r="F2" s="111"/>
      <c r="G2" s="103" t="str">
        <f>IF(OR(A12="0604",A12="1204",A12="2404",A12="2408",A12="2412"),"да","")</f>
        <v/>
      </c>
      <c r="H2" s="48"/>
      <c r="I2" s="61"/>
      <c r="J2" s="55" t="str">
        <f>IF(OR(A12="1200",A12="1204",A12="1206",A12="1208",A12="2400",A12="2404",A12="2408",A12="2412",A12="2416"),"12 выходных оптронных ключей","")</f>
        <v/>
      </c>
      <c r="K2" s="56"/>
      <c r="L2" s="56"/>
      <c r="M2" s="57"/>
      <c r="N2" s="66" t="str">
        <f>IF(OR(A12="1200",A12="1204",A12="1206",A12="1208",A12="2400",A12="2404",A12="2408",A12="2412"),"да","")</f>
        <v/>
      </c>
      <c r="O2" s="67"/>
      <c r="P2" s="68"/>
      <c r="R2" s="127" t="s">
        <v>25</v>
      </c>
      <c r="S2" s="128"/>
      <c r="T2" s="129"/>
      <c r="U2" s="83" t="str">
        <f>IF(A12="0604","00",IF(A12="0606","01",IF(A12="1200","02",IF(A12="1204","03",IF(A12="1206","04",IF(A12="1208","05",IF(A12="2400","06",IF(A12="2404","07",IF(A12="2408","08",IF(A12="2412","09",IF(A12="2416","10","ошибка")))))))))))</f>
        <v>ошибка</v>
      </c>
      <c r="V2" s="84"/>
      <c r="W2" s="130"/>
    </row>
    <row r="3" spans="1:27" ht="22.5" customHeight="1" thickBot="1" x14ac:dyDescent="0.3">
      <c r="A3" s="49">
        <v>12</v>
      </c>
      <c r="B3" s="50"/>
      <c r="C3" s="51"/>
      <c r="D3" s="49" t="str">
        <f>"4"</f>
        <v>4</v>
      </c>
      <c r="E3" s="50"/>
      <c r="F3" s="112"/>
      <c r="G3" s="103" t="str">
        <f>IF(OR(A12="0604",A12="1204",A12="2404",A12="2408",A12="2412"),"нет","")</f>
        <v/>
      </c>
      <c r="H3" s="48"/>
      <c r="I3" s="61"/>
      <c r="J3" s="58" t="str">
        <f>IF(OR(A12="1200",A12="1204",A12="1206",A12="1208",A12="2400",A12="2404",A12="2408",A12="2412",A12="2416"),"24 выходных оптронных ключа","")</f>
        <v/>
      </c>
      <c r="K3" s="59"/>
      <c r="L3" s="59"/>
      <c r="M3" s="60"/>
      <c r="N3" s="69" t="str">
        <f>IF(OR(A12="1200",A12="1204",A12="1206",A12="1208",A12="2400",A12="2404",A12="2408",A12="2412"),"не требуется","")</f>
        <v/>
      </c>
      <c r="O3" s="70"/>
      <c r="P3" s="71"/>
      <c r="R3" s="131" t="str">
        <f>CONCATENATE(R2,U2)</f>
        <v>ЦКЛГ.421411.001-ошибка</v>
      </c>
      <c r="S3" s="132"/>
      <c r="T3" s="132"/>
      <c r="U3" s="132"/>
      <c r="V3" s="132"/>
      <c r="W3" s="133"/>
    </row>
    <row r="4" spans="1:27" ht="22.5" customHeight="1" thickBot="1" x14ac:dyDescent="0.3">
      <c r="A4" s="49">
        <v>24</v>
      </c>
      <c r="B4" s="50"/>
      <c r="C4" s="51"/>
      <c r="D4" s="49" t="str">
        <f>IF(A17=1,"6",IF(A17=2,"6",""))</f>
        <v/>
      </c>
      <c r="E4" s="50"/>
      <c r="F4" s="112"/>
      <c r="G4" s="104" t="str">
        <f>IF(OR(A12="0604",A12="1204",A12="2404",A12="2408",A12="2412"),"-","")</f>
        <v/>
      </c>
      <c r="H4" s="53"/>
      <c r="I4" s="54"/>
      <c r="J4" s="63" t="str">
        <f>IF(OR(A12="1200",A12="1204",A12="1206",A12="1208",A12="2400",A12="2404",A12="2408",A12="2412",A12="2416"),"не требуется","")</f>
        <v/>
      </c>
      <c r="K4" s="64"/>
      <c r="L4" s="64"/>
      <c r="M4" s="65"/>
      <c r="N4" s="27" t="str">
        <f>IF(OR(A12="1200",A12="1204",A12="1206",A12="1208",A12="2400",A12="2404",A12="2408",A12="2412"),"-","")</f>
        <v/>
      </c>
      <c r="O4" s="28"/>
      <c r="P4" s="29"/>
      <c r="R4" s="16"/>
      <c r="S4" s="16"/>
      <c r="T4" s="16"/>
      <c r="U4" s="12"/>
      <c r="V4" s="12"/>
      <c r="W4" s="12"/>
    </row>
    <row r="5" spans="1:27" ht="22.5" customHeight="1" thickBot="1" x14ac:dyDescent="0.3">
      <c r="A5" s="52" t="s">
        <v>1</v>
      </c>
      <c r="B5" s="53"/>
      <c r="C5" s="62"/>
      <c r="D5" s="113" t="str">
        <f>IF(A17=1,"","8")</f>
        <v>8</v>
      </c>
      <c r="E5" s="108"/>
      <c r="F5" s="114"/>
      <c r="J5" s="63" t="str">
        <f>IF(OR(A12="1200",A12="1204",A12="1206",A12="1208",A12="2400",A12="2404",A12="2408",A12="2412",A12="2416"),"-","")</f>
        <v/>
      </c>
      <c r="K5" s="64"/>
      <c r="L5" s="64"/>
      <c r="M5" s="65"/>
      <c r="N5" s="4"/>
      <c r="O5" s="4"/>
      <c r="P5" s="4"/>
      <c r="R5" s="16"/>
      <c r="S5" s="16"/>
      <c r="T5" s="16"/>
      <c r="U5" s="12"/>
      <c r="V5" s="12"/>
      <c r="W5" s="12"/>
    </row>
    <row r="6" spans="1:27" ht="22.5" customHeight="1" x14ac:dyDescent="0.25">
      <c r="A6" s="6"/>
      <c r="B6" s="6"/>
      <c r="C6" s="6"/>
      <c r="D6" s="113" t="str">
        <f>IF(A17=3,"12","")</f>
        <v/>
      </c>
      <c r="E6" s="108"/>
      <c r="F6" s="114"/>
      <c r="J6" s="4"/>
      <c r="K6" s="4"/>
      <c r="L6" s="4"/>
      <c r="M6" s="4"/>
      <c r="R6" s="16"/>
      <c r="S6" s="16"/>
      <c r="T6" s="16"/>
      <c r="U6" s="12"/>
      <c r="V6" s="12"/>
      <c r="W6" s="12"/>
    </row>
    <row r="7" spans="1:27" ht="22.5" customHeight="1" x14ac:dyDescent="0.25">
      <c r="A7" s="6"/>
      <c r="B7" s="6"/>
      <c r="C7" s="6"/>
      <c r="D7" s="113" t="str">
        <f>IF(A17=3,"16","")</f>
        <v/>
      </c>
      <c r="E7" s="108"/>
      <c r="F7" s="114"/>
      <c r="J7" s="4"/>
      <c r="K7" s="4"/>
      <c r="L7" s="4"/>
      <c r="M7" s="4"/>
      <c r="N7" s="4"/>
      <c r="O7" s="4"/>
      <c r="R7" s="16"/>
      <c r="S7" s="16"/>
      <c r="T7" s="16"/>
      <c r="U7" s="12"/>
      <c r="V7" s="12"/>
      <c r="W7" s="12"/>
    </row>
    <row r="8" spans="1:27" ht="22.5" customHeight="1" thickBot="1" x14ac:dyDescent="0.3">
      <c r="D8" s="52" t="s">
        <v>1</v>
      </c>
      <c r="E8" s="53"/>
      <c r="F8" s="54"/>
      <c r="J8" s="6"/>
      <c r="K8" s="6"/>
      <c r="L8" s="6"/>
      <c r="M8" s="6"/>
      <c r="N8" s="6"/>
      <c r="R8" s="16"/>
      <c r="S8" s="16"/>
      <c r="T8" s="16"/>
      <c r="U8" s="12"/>
      <c r="V8" s="12"/>
      <c r="W8" s="12"/>
    </row>
    <row r="9" spans="1:27" ht="15" customHeight="1" x14ac:dyDescent="0.25">
      <c r="J9" s="6"/>
      <c r="K9" s="1"/>
      <c r="L9" s="1"/>
      <c r="M9" s="1"/>
      <c r="N9" s="1"/>
      <c r="R9" s="16"/>
      <c r="S9" s="16"/>
      <c r="T9" s="16"/>
      <c r="U9" s="12"/>
      <c r="V9" s="12"/>
      <c r="W9" s="12"/>
    </row>
    <row r="10" spans="1:27" ht="15" customHeight="1" x14ac:dyDescent="0.25">
      <c r="J10" s="4"/>
      <c r="K10" s="4"/>
      <c r="L10" s="4"/>
      <c r="M10" s="4"/>
      <c r="N10" s="4"/>
      <c r="R10" s="16"/>
      <c r="S10" s="16"/>
      <c r="T10" s="16"/>
      <c r="U10" s="12"/>
      <c r="V10" s="12"/>
      <c r="W10" s="12"/>
    </row>
    <row r="11" spans="1:27" ht="15" customHeight="1" thickBot="1" x14ac:dyDescent="0.3">
      <c r="J11" s="4"/>
      <c r="K11" s="4"/>
      <c r="L11" s="4"/>
      <c r="M11" s="15"/>
      <c r="N11" s="4"/>
      <c r="R11" s="16"/>
      <c r="S11" s="16"/>
      <c r="T11" s="16"/>
      <c r="U11" s="12"/>
      <c r="V11" s="12"/>
      <c r="W11" s="12"/>
    </row>
    <row r="12" spans="1:27" ht="15" customHeight="1" thickBot="1" x14ac:dyDescent="0.3">
      <c r="A12" s="124" t="str">
        <f>CONCATENATE(A21,D21)</f>
        <v>00</v>
      </c>
      <c r="B12" s="125"/>
      <c r="C12" s="126"/>
      <c r="J12" s="4"/>
      <c r="K12" s="4"/>
      <c r="L12" s="4"/>
      <c r="M12" s="4"/>
      <c r="N12" s="4"/>
      <c r="R12" s="16"/>
      <c r="S12" s="16"/>
      <c r="T12" s="16"/>
      <c r="U12" s="12"/>
      <c r="V12" s="12"/>
      <c r="W12" s="12"/>
    </row>
    <row r="13" spans="1:27" ht="15" customHeight="1" x14ac:dyDescent="0.25">
      <c r="J13" s="4"/>
      <c r="K13" s="4"/>
      <c r="L13" s="4"/>
      <c r="M13" s="4"/>
      <c r="N13" s="4"/>
      <c r="R13" s="16"/>
      <c r="S13" s="16"/>
      <c r="T13" s="16"/>
      <c r="U13" s="12"/>
      <c r="V13" s="12"/>
      <c r="W13" s="12"/>
    </row>
    <row r="14" spans="1:27" ht="15.75" thickBo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Q14" s="16"/>
      <c r="R14" s="16"/>
      <c r="S14" s="16"/>
      <c r="T14" s="16"/>
      <c r="U14" s="16"/>
      <c r="V14" s="16"/>
      <c r="W14" s="16"/>
      <c r="X14" s="16"/>
    </row>
    <row r="15" spans="1:27" ht="15" customHeight="1" x14ac:dyDescent="0.25">
      <c r="A15" s="90" t="s">
        <v>13</v>
      </c>
      <c r="B15" s="91"/>
      <c r="C15" s="92"/>
      <c r="D15" s="90" t="s">
        <v>17</v>
      </c>
      <c r="E15" s="91"/>
      <c r="F15" s="92"/>
      <c r="G15" s="90" t="s">
        <v>19</v>
      </c>
      <c r="H15" s="91"/>
      <c r="I15" s="92"/>
      <c r="J15" s="90" t="s">
        <v>21</v>
      </c>
      <c r="K15" s="91"/>
      <c r="L15" s="92"/>
      <c r="M15" s="90" t="s">
        <v>23</v>
      </c>
      <c r="N15" s="91"/>
      <c r="O15" s="92"/>
      <c r="Q15" s="16"/>
      <c r="R15" s="16"/>
      <c r="S15" s="138" t="str">
        <f>IF(A21=0,A26,IF(D21=0,D26,IF(G21=0,G26,IF(J21=0,J26,IF(M21=0,M26,CONCATENATE("ПАС-01-",A12,"-МЛ",G21,J21,M21," ",R3," 4222-001-47798005-04 ТУ"))))))</f>
        <v>Укажите количество искробезопасных дискретных входов</v>
      </c>
      <c r="T15" s="138"/>
      <c r="U15" s="138"/>
      <c r="V15" s="138"/>
      <c r="W15" s="138"/>
      <c r="X15" s="138"/>
      <c r="Y15" s="138"/>
      <c r="Z15" s="138"/>
      <c r="AA15" s="138"/>
    </row>
    <row r="16" spans="1:27" ht="15.75" thickBot="1" x14ac:dyDescent="0.3">
      <c r="A16" s="93"/>
      <c r="B16" s="94"/>
      <c r="C16" s="95"/>
      <c r="D16" s="93"/>
      <c r="E16" s="94"/>
      <c r="F16" s="95"/>
      <c r="G16" s="93"/>
      <c r="H16" s="94"/>
      <c r="I16" s="95"/>
      <c r="J16" s="93"/>
      <c r="K16" s="94"/>
      <c r="L16" s="95"/>
      <c r="M16" s="93"/>
      <c r="N16" s="94"/>
      <c r="O16" s="95"/>
      <c r="Q16" s="16"/>
      <c r="R16" s="16"/>
      <c r="S16" s="138"/>
      <c r="T16" s="138"/>
      <c r="U16" s="138"/>
      <c r="V16" s="138"/>
      <c r="W16" s="138"/>
      <c r="X16" s="138"/>
      <c r="Y16" s="138"/>
      <c r="Z16" s="138"/>
      <c r="AA16" s="138"/>
    </row>
    <row r="17" spans="1:29" ht="15.75" thickBot="1" x14ac:dyDescent="0.3">
      <c r="A17" s="41">
        <v>4</v>
      </c>
      <c r="B17" s="42"/>
      <c r="C17" s="43"/>
      <c r="D17" s="41">
        <v>7</v>
      </c>
      <c r="E17" s="42"/>
      <c r="F17" s="43"/>
      <c r="G17" s="41">
        <v>3</v>
      </c>
      <c r="H17" s="42"/>
      <c r="I17" s="43"/>
      <c r="J17" s="41">
        <v>4</v>
      </c>
      <c r="K17" s="42"/>
      <c r="L17" s="43"/>
      <c r="M17" s="41">
        <v>3</v>
      </c>
      <c r="N17" s="42"/>
      <c r="O17" s="43"/>
      <c r="Q17" s="16"/>
      <c r="R17" s="16"/>
      <c r="S17" s="138"/>
      <c r="T17" s="138"/>
      <c r="U17" s="138"/>
      <c r="V17" s="138"/>
      <c r="W17" s="138"/>
      <c r="X17" s="138"/>
      <c r="Y17" s="138"/>
      <c r="Z17" s="138"/>
      <c r="AA17" s="138"/>
    </row>
    <row r="18" spans="1:29" ht="15.75" thickBo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Q18" s="16"/>
      <c r="R18" s="16"/>
      <c r="S18" s="138"/>
      <c r="T18" s="138"/>
      <c r="U18" s="138"/>
      <c r="V18" s="138"/>
      <c r="W18" s="138"/>
      <c r="X18" s="138"/>
      <c r="Y18" s="138"/>
      <c r="Z18" s="138"/>
      <c r="AA18" s="138"/>
    </row>
    <row r="19" spans="1:29" x14ac:dyDescent="0.25">
      <c r="A19" s="90" t="s">
        <v>14</v>
      </c>
      <c r="B19" s="91"/>
      <c r="C19" s="92"/>
      <c r="D19" s="90" t="s">
        <v>18</v>
      </c>
      <c r="E19" s="91"/>
      <c r="F19" s="92"/>
      <c r="G19" s="90" t="s">
        <v>20</v>
      </c>
      <c r="H19" s="91"/>
      <c r="I19" s="92"/>
      <c r="J19" s="90" t="s">
        <v>22</v>
      </c>
      <c r="K19" s="91"/>
      <c r="L19" s="92"/>
      <c r="M19" s="90" t="s">
        <v>24</v>
      </c>
      <c r="N19" s="91"/>
      <c r="O19" s="92"/>
      <c r="Q19" s="16"/>
      <c r="R19" s="16"/>
      <c r="S19" s="138"/>
      <c r="T19" s="138"/>
      <c r="U19" s="138"/>
      <c r="V19" s="138"/>
      <c r="W19" s="138"/>
      <c r="X19" s="138"/>
      <c r="Y19" s="138"/>
      <c r="Z19" s="138"/>
      <c r="AA19" s="138"/>
    </row>
    <row r="20" spans="1:29" ht="15.75" thickBot="1" x14ac:dyDescent="0.3">
      <c r="A20" s="93"/>
      <c r="B20" s="94"/>
      <c r="C20" s="95"/>
      <c r="D20" s="93"/>
      <c r="E20" s="94"/>
      <c r="F20" s="95"/>
      <c r="G20" s="93"/>
      <c r="H20" s="94"/>
      <c r="I20" s="95"/>
      <c r="J20" s="93"/>
      <c r="K20" s="94"/>
      <c r="L20" s="95"/>
      <c r="M20" s="93"/>
      <c r="N20" s="94"/>
      <c r="O20" s="95"/>
      <c r="Q20" s="16"/>
      <c r="R20" s="16"/>
      <c r="S20" s="138"/>
      <c r="T20" s="138"/>
      <c r="U20" s="138"/>
      <c r="V20" s="138"/>
      <c r="W20" s="138"/>
      <c r="X20" s="138"/>
      <c r="Y20" s="138"/>
      <c r="Z20" s="138"/>
      <c r="AA20" s="138"/>
    </row>
    <row r="21" spans="1:29" ht="15.75" thickBot="1" x14ac:dyDescent="0.3">
      <c r="A21" s="44">
        <f>IF(A17=1,"06",IF(A17=2,"12",IF(A17=3,"24",IF(A17=4,0))))</f>
        <v>0</v>
      </c>
      <c r="B21" s="45"/>
      <c r="C21" s="46"/>
      <c r="D21" s="44">
        <f>IF(AND(D17=1,NOT(A17=1)),"00",IF(D17=2,"04",IF(AND(D17=3,NOT(A17=3)),"06",IF(AND(D17=4,NOT(A17=1)),"08",IF(AND(D17=5,A17=3),"12",IF(AND(D17=6,A17=3),"16",0))))))</f>
        <v>0</v>
      </c>
      <c r="E21" s="45"/>
      <c r="F21" s="46"/>
      <c r="G21" s="44" t="str">
        <f>IF(AND(G17=1,OR(A12="0604",A12="1204",A12="2404",A12="2408",A12="2412")),"-АС",IF(AND(G17=2,OR(A12="0604",A12="1204",A12="2404",A12="2408",A12="2412")),"",IF(AND(G17=3,OR(A12="0604",A12="1204",A12="2404",A12="2408",A12="2412")),0,"")))</f>
        <v/>
      </c>
      <c r="H21" s="45"/>
      <c r="I21" s="46"/>
      <c r="J21" s="44" t="str">
        <f>IF(AND(J17=1,OR(A12="1200",A12="1204",A12="1206",A12="1208",A12="2400",A12="2404",A12="2408",A12="2412",A12="2416")),"-ВИ12",IF(AND(J17=2,OR(A12="1200",A12="1204",A12="1206",A12="1208",A12="2400",A12="2404",A12="2408",A12="2412",A12="2416")),"-ВИ24",IF(AND(J17=3,OR(A12="1200",A12="1204",A12="1206",A12="1208",A12="2400",A12="2404",A12="2408",A12="2412",A12="2416")),"",IF(AND(J17=4,OR(A12="1200",A12="1204",A12="1206",A12="1208",A12="2400",A12="2404",A12="2408",A12="2412",A12="2416")),0,""))))</f>
        <v/>
      </c>
      <c r="K21" s="45"/>
      <c r="L21" s="46"/>
      <c r="M21" s="44" t="str">
        <f>IF(AND(M17=1,OR(A12="1200",A12="1204",A12="1206",A12="1208",A12="2400",A12="2404",A12="2408",A12="2412")),"-МБП",IF(AND(M17=2,OR(A12="1200",A12="1204",A12="1206",A12="1208",A12="2400",A12="2404",A12="2408",A12="2412")),"",IF(AND(M17=3,OR(A12="1200",A12="1204",A12="1206",A12="1208",A12="2400",A12="2404",A12="2408",A12="2412")),0,"")))</f>
        <v/>
      </c>
      <c r="N21" s="45"/>
      <c r="O21" s="46"/>
      <c r="Q21" s="16"/>
      <c r="R21" s="16"/>
      <c r="S21" s="138"/>
      <c r="T21" s="138"/>
      <c r="U21" s="138"/>
      <c r="V21" s="138"/>
      <c r="W21" s="138"/>
      <c r="X21" s="138"/>
      <c r="Y21" s="138"/>
      <c r="Z21" s="138"/>
      <c r="AA21" s="138"/>
    </row>
    <row r="22" spans="1:2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Q22" s="16"/>
      <c r="R22" s="16"/>
      <c r="S22" s="16"/>
      <c r="T22" s="16"/>
      <c r="U22" s="16"/>
      <c r="V22" s="16"/>
      <c r="W22" s="16"/>
      <c r="X22" s="16"/>
    </row>
    <row r="23" spans="1:29" ht="18" customHeight="1" x14ac:dyDescent="0.25">
      <c r="A23" s="9"/>
      <c r="B23" s="9"/>
      <c r="C23" s="9"/>
      <c r="D23" s="10"/>
      <c r="E23" s="10"/>
      <c r="F23" s="11"/>
      <c r="G23" s="11"/>
      <c r="H23" s="9"/>
      <c r="I23" s="9"/>
      <c r="J23" s="9"/>
      <c r="K23" s="9"/>
      <c r="L23" s="9"/>
      <c r="M23" s="9"/>
      <c r="T23" s="16"/>
      <c r="U23" s="16"/>
      <c r="V23" s="16"/>
      <c r="W23" s="16"/>
      <c r="X23" s="16"/>
      <c r="Y23" s="16"/>
      <c r="Z23" s="16"/>
      <c r="AB23" s="3"/>
      <c r="AC23" s="3"/>
    </row>
    <row r="24" spans="1:29" ht="18" customHeight="1" thickBot="1" x14ac:dyDescent="0.3">
      <c r="A24" s="9"/>
      <c r="B24" s="9"/>
      <c r="C24" s="9"/>
      <c r="D24" s="10"/>
      <c r="E24" s="10"/>
      <c r="F24" s="11"/>
      <c r="G24" s="11"/>
      <c r="H24" s="9"/>
      <c r="I24" s="9"/>
      <c r="J24" s="9"/>
      <c r="K24" s="9"/>
      <c r="L24" s="9"/>
      <c r="M24" s="9"/>
      <c r="T24" s="16"/>
      <c r="U24" s="16"/>
      <c r="V24" s="16"/>
      <c r="W24" s="16"/>
      <c r="X24" s="16"/>
      <c r="Y24" s="16"/>
      <c r="Z24" s="16"/>
      <c r="AB24" s="3"/>
      <c r="AC24" s="3"/>
    </row>
    <row r="25" spans="1:29" ht="18" customHeight="1" thickBot="1" x14ac:dyDescent="0.3">
      <c r="A25" s="134" t="s">
        <v>3</v>
      </c>
      <c r="B25" s="135"/>
      <c r="C25" s="136"/>
      <c r="D25" s="134" t="s">
        <v>4</v>
      </c>
      <c r="E25" s="135"/>
      <c r="F25" s="136"/>
      <c r="G25" s="134" t="s">
        <v>5</v>
      </c>
      <c r="H25" s="135"/>
      <c r="I25" s="136"/>
      <c r="J25" s="134" t="s">
        <v>6</v>
      </c>
      <c r="K25" s="135"/>
      <c r="L25" s="136"/>
      <c r="M25" s="134" t="s">
        <v>7</v>
      </c>
      <c r="N25" s="135"/>
      <c r="O25" s="136"/>
      <c r="T25" s="16"/>
      <c r="U25" s="16"/>
      <c r="V25" s="16"/>
      <c r="W25" s="16"/>
      <c r="X25" s="16"/>
      <c r="Y25" s="16"/>
      <c r="Z25" s="16"/>
      <c r="AB25" s="3"/>
      <c r="AC25" s="3"/>
    </row>
    <row r="26" spans="1:29" ht="18" customHeight="1" x14ac:dyDescent="0.25">
      <c r="A26" s="74" t="s">
        <v>26</v>
      </c>
      <c r="B26" s="75"/>
      <c r="C26" s="76"/>
      <c r="D26" s="74" t="s">
        <v>27</v>
      </c>
      <c r="E26" s="75"/>
      <c r="F26" s="76"/>
      <c r="G26" s="74" t="s">
        <v>28</v>
      </c>
      <c r="H26" s="75"/>
      <c r="I26" s="76"/>
      <c r="J26" s="74" t="s">
        <v>29</v>
      </c>
      <c r="K26" s="75"/>
      <c r="L26" s="76"/>
      <c r="M26" s="74" t="s">
        <v>30</v>
      </c>
      <c r="N26" s="75"/>
      <c r="O26" s="76"/>
      <c r="T26" s="16"/>
      <c r="U26" s="16"/>
      <c r="V26" s="16"/>
      <c r="W26" s="16"/>
      <c r="X26" s="16"/>
      <c r="Y26" s="16"/>
      <c r="Z26" s="16"/>
      <c r="AB26" s="3"/>
      <c r="AC26" s="3"/>
    </row>
    <row r="27" spans="1:29" ht="18" customHeight="1" x14ac:dyDescent="0.25">
      <c r="A27" s="77"/>
      <c r="B27" s="78"/>
      <c r="C27" s="79"/>
      <c r="D27" s="77"/>
      <c r="E27" s="78"/>
      <c r="F27" s="79"/>
      <c r="G27" s="77"/>
      <c r="H27" s="78"/>
      <c r="I27" s="79"/>
      <c r="J27" s="77"/>
      <c r="K27" s="78"/>
      <c r="L27" s="79"/>
      <c r="M27" s="77"/>
      <c r="N27" s="78"/>
      <c r="O27" s="79"/>
      <c r="AB27" s="3"/>
      <c r="AC27" s="3"/>
    </row>
    <row r="28" spans="1:29" ht="18" customHeight="1" x14ac:dyDescent="0.25">
      <c r="A28" s="77"/>
      <c r="B28" s="78"/>
      <c r="C28" s="79"/>
      <c r="D28" s="77"/>
      <c r="E28" s="78"/>
      <c r="F28" s="79"/>
      <c r="G28" s="77"/>
      <c r="H28" s="78"/>
      <c r="I28" s="79"/>
      <c r="J28" s="77"/>
      <c r="K28" s="78"/>
      <c r="L28" s="79"/>
      <c r="M28" s="77"/>
      <c r="N28" s="78"/>
      <c r="O28" s="79"/>
      <c r="AB28" s="3"/>
      <c r="AC28" s="3"/>
    </row>
    <row r="29" spans="1:29" ht="18" customHeight="1" thickBot="1" x14ac:dyDescent="0.3">
      <c r="A29" s="80"/>
      <c r="B29" s="81"/>
      <c r="C29" s="82"/>
      <c r="D29" s="80"/>
      <c r="E29" s="81"/>
      <c r="F29" s="82"/>
      <c r="G29" s="80"/>
      <c r="H29" s="81"/>
      <c r="I29" s="82"/>
      <c r="J29" s="80"/>
      <c r="K29" s="81"/>
      <c r="L29" s="82"/>
      <c r="M29" s="80"/>
      <c r="N29" s="81"/>
      <c r="O29" s="82"/>
      <c r="AB29" s="3"/>
      <c r="AC29" s="3"/>
    </row>
    <row r="30" spans="1:29" ht="18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AB30" s="3"/>
      <c r="AC30" s="3"/>
    </row>
    <row r="31" spans="1:29" ht="18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AB31" s="3"/>
      <c r="AC31" s="3"/>
    </row>
    <row r="32" spans="1:29" ht="18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AB32" s="3"/>
      <c r="AC32" s="3"/>
    </row>
    <row r="33" spans="1:29" ht="18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AB33" s="3"/>
      <c r="AC33" s="3"/>
    </row>
    <row r="34" spans="1:29" ht="18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AB34" s="3"/>
      <c r="AC34" s="3"/>
    </row>
    <row r="35" spans="1:29" ht="18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AB35" s="3"/>
      <c r="AC35" s="3"/>
    </row>
    <row r="36" spans="1:29" ht="18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AB36" s="3"/>
      <c r="AC36" s="3"/>
    </row>
  </sheetData>
  <mergeCells count="62">
    <mergeCell ref="J5:M5"/>
    <mergeCell ref="M15:O16"/>
    <mergeCell ref="M17:O17"/>
    <mergeCell ref="A12:C12"/>
    <mergeCell ref="R1:W1"/>
    <mergeCell ref="U2:W2"/>
    <mergeCell ref="R3:W3"/>
    <mergeCell ref="S15:AA21"/>
    <mergeCell ref="A25:C25"/>
    <mergeCell ref="A26:C29"/>
    <mergeCell ref="D25:F25"/>
    <mergeCell ref="D26:F29"/>
    <mergeCell ref="G25:I25"/>
    <mergeCell ref="G26:I29"/>
    <mergeCell ref="J25:L25"/>
    <mergeCell ref="J26:L29"/>
    <mergeCell ref="M26:O29"/>
    <mergeCell ref="N1:P1"/>
    <mergeCell ref="R2:T2"/>
    <mergeCell ref="N2:P2"/>
    <mergeCell ref="N3:P3"/>
    <mergeCell ref="M19:O20"/>
    <mergeCell ref="M21:O21"/>
    <mergeCell ref="M25:O25"/>
    <mergeCell ref="J1:M1"/>
    <mergeCell ref="J2:M2"/>
    <mergeCell ref="J3:M3"/>
    <mergeCell ref="A2:C2"/>
    <mergeCell ref="A5:C5"/>
    <mergeCell ref="D1:F1"/>
    <mergeCell ref="D2:F2"/>
    <mergeCell ref="D5:F5"/>
    <mergeCell ref="A1:C1"/>
    <mergeCell ref="J4:M4"/>
    <mergeCell ref="G1:I1"/>
    <mergeCell ref="G2:I2"/>
    <mergeCell ref="G3:I3"/>
    <mergeCell ref="A3:C3"/>
    <mergeCell ref="D3:F3"/>
    <mergeCell ref="A4:C4"/>
    <mergeCell ref="N4:P4"/>
    <mergeCell ref="D8:F8"/>
    <mergeCell ref="D6:F6"/>
    <mergeCell ref="D7:F7"/>
    <mergeCell ref="J15:L16"/>
    <mergeCell ref="J17:L17"/>
    <mergeCell ref="J19:L20"/>
    <mergeCell ref="J21:L21"/>
    <mergeCell ref="D4:F4"/>
    <mergeCell ref="A15:C16"/>
    <mergeCell ref="A17:C17"/>
    <mergeCell ref="A19:C20"/>
    <mergeCell ref="A21:C21"/>
    <mergeCell ref="D15:F16"/>
    <mergeCell ref="D17:F17"/>
    <mergeCell ref="D19:F20"/>
    <mergeCell ref="D21:F21"/>
    <mergeCell ref="G15:I16"/>
    <mergeCell ref="G17:I17"/>
    <mergeCell ref="G19:I20"/>
    <mergeCell ref="G21:I21"/>
    <mergeCell ref="G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Опросный лист</vt:lpstr>
      <vt:lpstr>Комплект монтажный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СаввинСС</dc:creator>
  <cp:lastModifiedBy>СаввинСС</cp:lastModifiedBy>
  <dcterms:created xsi:type="dcterms:W3CDTF">2017-03-09T06:57:19Z</dcterms:created>
  <dcterms:modified xsi:type="dcterms:W3CDTF">2017-06-07T12:27:25Z</dcterms:modified>
</cp:coreProperties>
</file>